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Marta\Documents\Pracovné netriedené\m.č. Podunajské Biskupice\Zníženie energetickej náročnosti 5 častí\časť č. 5\Vyhodnotenie\"/>
    </mc:Choice>
  </mc:AlternateContent>
  <xr:revisionPtr revIDLastSave="0" documentId="8_{A3DBF282-5705-40E7-8F3F-58408C28036A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hodnotenie ponúk" sheetId="1" r:id="rId1"/>
    <sheet name="Skymat – pomocné výpočty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10" i="1" l="1"/>
  <c r="F34" i="2"/>
  <c r="F33" i="2"/>
  <c r="F32" i="2"/>
  <c r="F31" i="2"/>
  <c r="F30" i="2"/>
  <c r="F29" i="2"/>
  <c r="F28" i="2"/>
  <c r="F27" i="2"/>
  <c r="G27" i="2" s="1"/>
  <c r="H27" i="2" s="1"/>
  <c r="F23" i="2"/>
  <c r="F22" i="2"/>
  <c r="F21" i="2"/>
  <c r="F20" i="2"/>
  <c r="F19" i="2"/>
  <c r="F18" i="2"/>
  <c r="F17" i="2"/>
  <c r="F16" i="2"/>
  <c r="G16" i="2" s="1"/>
  <c r="H16" i="2" s="1"/>
  <c r="F5" i="2"/>
  <c r="H5" i="2" s="1"/>
</calcChain>
</file>

<file path=xl/sharedStrings.xml><?xml version="1.0" encoding="utf-8"?>
<sst xmlns="http://schemas.openxmlformats.org/spreadsheetml/2006/main" count="146" uniqueCount="97">
  <si>
    <t>Časť č. 5 – Komplexná rekonštrukcia MŠ Latorická – hodnotenie ponúk</t>
  </si>
  <si>
    <t>A.  Pridelenie bodov po otvorení ponúk – na základe návrhov na plnenie kritérií predložených v ponuke</t>
  </si>
  <si>
    <t>Kritérium</t>
  </si>
  <si>
    <t>Uchádzač č. 1 – SKYMAT s.r.o.
návrh na plnenie kritéria</t>
  </si>
  <si>
    <t>body</t>
  </si>
  <si>
    <t>Uchádzač č. 2 – STAVOMAL, s.r.o.
návrh na plnenie kritéria</t>
  </si>
  <si>
    <t>Kritérium č. 1 – cena (EUR s DPH)</t>
  </si>
  <si>
    <t>Kritérium č. 2a – LED svietidlá – environmentálny dopad výrobku – svietidlo L1 (kg CO₂eq)</t>
  </si>
  <si>
    <t>nepredložené</t>
  </si>
  <si>
    <t>Kritérium č. 2b – LED svietidlá – pokles svetelného toku (%)</t>
  </si>
  <si>
    <t>Kritérium č. 2c – LED svietidlá – inštalovaný príkon svietidiel (W)</t>
  </si>
  <si>
    <t>Kritérium č. 3a – Kontaktný zatepľovací systém z minerálnych dosiek (kg CO₂eq)</t>
  </si>
  <si>
    <t>Kritérium č. 3b – Zateplenie strešného plášťa – minerálna izolácia (kg CO₂eq)</t>
  </si>
  <si>
    <t>Body spolu:</t>
  </si>
  <si>
    <t>B.  Hodnotenie ponúk – overenie predložených dokladov v ponukách uchádzačov</t>
  </si>
  <si>
    <t>Uchádzač č. 1 – SKYMAT s.r.o. – overená hodnota</t>
  </si>
  <si>
    <t>predložený doklad</t>
  </si>
  <si>
    <t>vyhodnotenie</t>
  </si>
  <si>
    <t>Kritérium č. 1 – cena</t>
  </si>
  <si>
    <t>729,361.82 EUR bez DPH  (897,115.04 EUR s DPH)</t>
  </si>
  <si>
    <t>Cenová ponuka / výkaz výmer</t>
  </si>
  <si>
    <t>OK</t>
  </si>
  <si>
    <t>Kritérium č. 2a – environmentálny dopad L1 (440 kg CO₂eq)</t>
  </si>
  <si>
    <t>H5 = 440 (výpočet v hárku 'Skymat – pomocné výpočty')</t>
  </si>
  <si>
    <t>EPD certifikát svietidla L1</t>
  </si>
  <si>
    <t>OK – výpočty overené</t>
  </si>
  <si>
    <t>Kritérium č. 2b – pokles svetelného toku (20,95 %)</t>
  </si>
  <si>
    <t>Vážený priemer: 5 090 / 243 = 20,9465 %</t>
  </si>
  <si>
    <t>Katalógové listy svietidiel L1–L6</t>
  </si>
  <si>
    <t>Kritérium č. 2c – inštalovaný príkon (6 434,40 W)</t>
  </si>
  <si>
    <t>Súčet: 6 434,40 W</t>
  </si>
  <si>
    <t>Kritérium č. 3a – ETICS minerálna vlna (11 364 kg CO₂eq)</t>
  </si>
  <si>
    <t>H16 = 11 364 (výpočet v hárku 'Skymat – pomocné výpočty')</t>
  </si>
  <si>
    <t>EPD certifikát TF-PROFI</t>
  </si>
  <si>
    <t>OK – overené vrátane množstiev z VV</t>
  </si>
  <si>
    <t>Kritérium č. 3b – Zateplenie strechy (15 243 kg CO₂eq)</t>
  </si>
  <si>
    <t>H27 = 15 243 (výpočet v hárku 'Skymat – pomocné výpočty')</t>
  </si>
  <si>
    <t>Uchádzač č. 2 – STAVOMAL, s.r.o.: predložil rozpočet (cena s DPH: 730,293.59 EUR), avšak nepredložil žiadne doklady k plneniu kritérií č. 2 a 3 (EPD certifikáty, katalógové listy) → body za kritériá 2a, 2b, 2c, 3a, 3b = 0</t>
  </si>
  <si>
    <t>C.  Pridelenie bodov po vyhodnotení ponúk – na základe dokladov predložených v ponukách</t>
  </si>
  <si>
    <t>SKYMAT s.r.o.
overená hodnota</t>
  </si>
  <si>
    <t>STAVOMAL, s.r.o.
overená hodnota</t>
  </si>
  <si>
    <t>Vzorec / poznámka</t>
  </si>
  <si>
    <t>Max.</t>
  </si>
  <si>
    <t>897,115.04 EUR</t>
  </si>
  <si>
    <t>730,293.59 EUR</t>
  </si>
  <si>
    <t>najnižšia (730,293.59) / cena uchádzača × 80</t>
  </si>
  <si>
    <t>Kritérium č. 2a – LED svietidlá – environmentálny dopad L1 (kg CO₂eq)</t>
  </si>
  <si>
    <t>440 kg CO₂eq</t>
  </si>
  <si>
    <t>najnižšia hodnota / hodnota uchádzača × 2</t>
  </si>
  <si>
    <t>Kritérium č. 2b – pokles svetelného toku (%)</t>
  </si>
  <si>
    <t>20,9465 %</t>
  </si>
  <si>
    <t>najnižšia hodnota / hodnota uchádzača × 3,5</t>
  </si>
  <si>
    <t>Kritérium č. 2c – inštalovaný príkon svietidiel (W)</t>
  </si>
  <si>
    <t>6 434,40 W</t>
  </si>
  <si>
    <t>Kritérium č. 3a – Kontaktný zatepľovací systém (kg CO₂eq)</t>
  </si>
  <si>
    <t>11 364 kg CO₂eq</t>
  </si>
  <si>
    <t>najnižšia hodnota / hodnota uchádzača × 9</t>
  </si>
  <si>
    <t>Kritérium č. 3b – Zateplenie strešného plášťa (kg CO₂eq)</t>
  </si>
  <si>
    <t>15 243 kg CO₂eq</t>
  </si>
  <si>
    <t>BODY SPOLU (max. 100)</t>
  </si>
  <si>
    <t>VÝSLEDNÉ PORADIE UCHÁDZAČOV</t>
  </si>
  <si>
    <t>Por.</t>
  </si>
  <si>
    <t>Uchádzač</t>
  </si>
  <si>
    <t>Body celkom</t>
  </si>
  <si>
    <t>Cena s DPH</t>
  </si>
  <si>
    <t>1.</t>
  </si>
  <si>
    <t>SKYMAT, s.r.o. – body: 85.12 / cena s DPH: 897,115.04 EUR</t>
  </si>
  <si>
    <t>2.</t>
  </si>
  <si>
    <t>STAVOMAL, s.r.o. – body: 80.00 / cena s DPH: 730,293.59 EUR</t>
  </si>
  <si>
    <t>Skymat s.r.o. – pomocné výpočty na vyhodnotenie kritérií (Časť č. 5 – MŠ Latorická)</t>
  </si>
  <si>
    <t>Kritérium č. 2a – environmentálny dopad výrobku (svietidlo L1)</t>
  </si>
  <si>
    <t>Položka</t>
  </si>
  <si>
    <t>Označenie EPD</t>
  </si>
  <si>
    <t>Fáza životného cyklu</t>
  </si>
  <si>
    <t>GWP</t>
  </si>
  <si>
    <t>Spolu</t>
  </si>
  <si>
    <t>Celé číslo</t>
  </si>
  <si>
    <t>svietidlo "L1"</t>
  </si>
  <si>
    <t>L1 – SVIETIDLO_EPD_CERTIFIKAT.pdf</t>
  </si>
  <si>
    <t>A1-A3</t>
  </si>
  <si>
    <t>A4</t>
  </si>
  <si>
    <t>A5</t>
  </si>
  <si>
    <t>B4</t>
  </si>
  <si>
    <t>B6</t>
  </si>
  <si>
    <t>C2</t>
  </si>
  <si>
    <t>C3</t>
  </si>
  <si>
    <t>C4</t>
  </si>
  <si>
    <t>Kritérium č. 3a – Kontaktný zatepľovací systém z minerálnych dosiek</t>
  </si>
  <si>
    <t>Fáza</t>
  </si>
  <si>
    <t>GWP (EPD)</t>
  </si>
  <si>
    <t>Výpočet [č.9: 251,26m²×1,33; č.10: 316,54m²×1,67]</t>
  </si>
  <si>
    <t>ETICS minerálna vlna</t>
  </si>
  <si>
    <t>TF-PROFI_EPD_CERTIFIKAT.pdf</t>
  </si>
  <si>
    <t>Kritérium č. 3b – Tepelná izolácia strešného plášťa (minerálna)</t>
  </si>
  <si>
    <t>Výpočet [č.33: 2,2m²×0,59; č.34: 1085,42m²×1,0; č.36: 42,24m²×1,67]</t>
  </si>
  <si>
    <t>Izolácia minerálna – strecha</t>
  </si>
  <si>
    <t xml:space="preserve">Poznámka: STAVOMAL, s.r.o. predložil iba rozpočet (cena s DPH 730 293,59 EUR). Nepredložil žiadne doklady preukazujúce splnenie kritérií č. 2 a 3 (EPD certifikáty, katalógové listy svietidiel). Za tieto kritériá mu bolo pridelených 0 bodov.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</si>
</sst>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EUR&quot;"/>
    <numFmt numFmtId="165" formatCode="0.0000"/>
  </numFmts>
  <fonts count="15" x14ac:knownFonts="1">
    <font>
      <sz val="11"/>
      <color theme="1"/>
      <name val="Calibri"/>
      <family val="2"/>
      <charset val="1"/>
    </font>
    <font>
      <b/>
      <sz val="13"/>
      <color rgb="FFFFFFFF"/>
      <name val="Arial"/>
      <family val="2"/>
    </font>
    <font>
      <b/>
      <sz val="11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rgb="FFFF000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FFFFFF"/>
      <name val="Arial"/>
      <family val="2"/>
    </font>
    <font>
      <b/>
      <sz val="9"/>
      <color rgb="FF993300"/>
      <name val="Arial"/>
      <family val="2"/>
    </font>
    <font>
      <sz val="8"/>
      <color rgb="FF595959"/>
      <name val="Arial"/>
      <family val="2"/>
    </font>
    <font>
      <b/>
      <sz val="12"/>
      <color rgb="FFFFFFFF"/>
      <name val="Arial"/>
      <family val="2"/>
    </font>
    <font>
      <b/>
      <sz val="14"/>
      <color rgb="FFFFFFFF"/>
      <name val="Arial"/>
      <family val="2"/>
    </font>
    <font>
      <sz val="11"/>
      <color rgb="FF000000"/>
      <name val="Arial"/>
      <family val="2"/>
    </font>
    <font>
      <i/>
      <sz val="9"/>
      <color rgb="FF59595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1F4E79"/>
        <bgColor rgb="FF003366"/>
      </patternFill>
    </fill>
    <fill>
      <patternFill patternType="solid">
        <fgColor rgb="FFD9D9D9"/>
        <bgColor rgb="FFBDD7EE"/>
      </patternFill>
    </fill>
    <fill>
      <patternFill patternType="solid">
        <fgColor rgb="FFBDD7EE"/>
        <bgColor rgb="FFD9D9D9"/>
      </patternFill>
    </fill>
    <fill>
      <patternFill patternType="solid">
        <fgColor rgb="FFE2EFDA"/>
        <bgColor rgb="FFF2F2F2"/>
      </patternFill>
    </fill>
    <fill>
      <patternFill patternType="solid">
        <fgColor rgb="FFFCE4D6"/>
        <bgColor rgb="FFF2F2F2"/>
      </patternFill>
    </fill>
    <fill>
      <patternFill patternType="solid">
        <fgColor rgb="FFF2F2F2"/>
        <bgColor rgb="FFE2EFDA"/>
      </patternFill>
    </fill>
  </fills>
  <borders count="5">
    <border>
      <left/>
      <right/>
      <top/>
      <bottom/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medium">
        <color rgb="FF595959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medium">
        <color rgb="FF595959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4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164" fontId="4" fillId="0" borderId="2" xfId="0" applyNumberFormat="1" applyFont="1" applyBorder="1" applyAlignment="1">
      <alignment horizontal="right" vertical="center" wrapText="1"/>
    </xf>
    <xf numFmtId="2" fontId="3" fillId="5" borderId="2" xfId="0" applyNumberFormat="1" applyFont="1" applyFill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center" vertical="center" wrapText="1"/>
    </xf>
    <xf numFmtId="2" fontId="3" fillId="6" borderId="2" xfId="0" applyNumberFormat="1" applyFont="1" applyFill="1" applyBorder="1" applyAlignment="1">
      <alignment horizontal="center" vertical="center" wrapText="1"/>
    </xf>
    <xf numFmtId="10" fontId="4" fillId="0" borderId="2" xfId="0" applyNumberFormat="1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2" fontId="7" fillId="5" borderId="4" xfId="0" applyNumberFormat="1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left" vertical="center" wrapText="1"/>
    </xf>
    <xf numFmtId="2" fontId="7" fillId="6" borderId="4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right" vertical="center" wrapText="1"/>
    </xf>
    <xf numFmtId="2" fontId="6" fillId="5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2" fontId="6" fillId="6" borderId="2" xfId="0" applyNumberFormat="1" applyFont="1" applyFill="1" applyBorder="1" applyAlignment="1">
      <alignment horizontal="center" vertical="center" wrapText="1"/>
    </xf>
    <xf numFmtId="2" fontId="12" fillId="2" borderId="4" xfId="0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1" fontId="6" fillId="5" borderId="2" xfId="0" applyNumberFormat="1" applyFont="1" applyFill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righ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horizontal="left" vertical="center" wrapText="1"/>
    </xf>
    <xf numFmtId="0" fontId="14" fillId="7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9" fillId="6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right" vertical="center" wrapText="1"/>
    </xf>
    <xf numFmtId="0" fontId="0" fillId="2" borderId="3" xfId="0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right" vertical="center" wrapText="1"/>
    </xf>
    <xf numFmtId="0" fontId="6" fillId="4" borderId="1" xfId="0" applyFont="1" applyFill="1" applyBorder="1" applyAlignment="1">
      <alignment horizontal="left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D9D9D9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FFF99"/>
      <rgbColor rgb="FF99CCFF"/>
      <rgbColor rgb="FFFF99CC"/>
      <rgbColor rgb="FFCC99FF"/>
      <rgbColor rgb="FFFCE4D6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003366"/>
      <rgbColor rgb="FF339966"/>
      <rgbColor rgb="FF003300"/>
      <rgbColor rgb="FF333300"/>
      <rgbColor rgb="FF993300"/>
      <rgbColor rgb="FF993366"/>
      <rgbColor rgb="FF1F4E7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abSelected="1" zoomScaleNormal="100" workbookViewId="0">
      <selection activeCell="A37" sqref="A37:G37"/>
    </sheetView>
  </sheetViews>
  <sheetFormatPr defaultColWidth="8.6640625" defaultRowHeight="14.4" x14ac:dyDescent="0.3"/>
  <cols>
    <col min="1" max="1" width="56" customWidth="1"/>
    <col min="2" max="2" width="22" customWidth="1"/>
    <col min="3" max="3" width="12" customWidth="1"/>
    <col min="4" max="4" width="22" customWidth="1"/>
    <col min="5" max="5" width="12" customWidth="1"/>
    <col min="6" max="6" width="38" customWidth="1"/>
    <col min="7" max="7" width="10" customWidth="1"/>
  </cols>
  <sheetData>
    <row r="1" spans="1:7" ht="30" customHeight="1" x14ac:dyDescent="0.3">
      <c r="A1" s="38" t="s">
        <v>0</v>
      </c>
      <c r="B1" s="38"/>
      <c r="C1" s="38"/>
      <c r="D1" s="38"/>
      <c r="E1" s="38"/>
      <c r="F1" s="38"/>
      <c r="G1" s="38"/>
    </row>
    <row r="2" spans="1:7" ht="24" customHeight="1" x14ac:dyDescent="0.3">
      <c r="A2" s="39" t="s">
        <v>1</v>
      </c>
      <c r="B2" s="39"/>
      <c r="C2" s="39"/>
      <c r="D2" s="39"/>
      <c r="E2" s="39"/>
      <c r="F2" s="39"/>
      <c r="G2" s="39"/>
    </row>
    <row r="3" spans="1:7" ht="39.75" customHeight="1" x14ac:dyDescent="0.3">
      <c r="A3" s="1" t="s">
        <v>2</v>
      </c>
      <c r="B3" s="1" t="s">
        <v>3</v>
      </c>
      <c r="C3" s="1" t="s">
        <v>4</v>
      </c>
      <c r="D3" s="1" t="s">
        <v>5</v>
      </c>
      <c r="E3" s="1" t="s">
        <v>4</v>
      </c>
    </row>
    <row r="4" spans="1:7" ht="24" customHeight="1" x14ac:dyDescent="0.3">
      <c r="A4" s="2" t="s">
        <v>6</v>
      </c>
      <c r="B4" s="3">
        <v>897115.04</v>
      </c>
      <c r="C4" s="4">
        <v>65.12</v>
      </c>
      <c r="D4" s="3">
        <v>730293.59</v>
      </c>
      <c r="E4" s="4">
        <v>80</v>
      </c>
    </row>
    <row r="5" spans="1:7" ht="24" customHeight="1" x14ac:dyDescent="0.3">
      <c r="A5" s="2" t="s">
        <v>7</v>
      </c>
      <c r="B5" s="5">
        <v>440</v>
      </c>
      <c r="C5" s="4">
        <v>2</v>
      </c>
      <c r="D5" s="6" t="s">
        <v>8</v>
      </c>
      <c r="E5" s="7">
        <v>0</v>
      </c>
    </row>
    <row r="6" spans="1:7" ht="24" customHeight="1" x14ac:dyDescent="0.3">
      <c r="A6" s="2" t="s">
        <v>9</v>
      </c>
      <c r="B6" s="8">
        <v>0.20946500000000001</v>
      </c>
      <c r="C6" s="4">
        <v>3.5</v>
      </c>
      <c r="D6" s="6" t="s">
        <v>8</v>
      </c>
      <c r="E6" s="7">
        <v>0</v>
      </c>
    </row>
    <row r="7" spans="1:7" ht="24" customHeight="1" x14ac:dyDescent="0.3">
      <c r="A7" s="2" t="s">
        <v>10</v>
      </c>
      <c r="B7" s="9">
        <v>6434.4</v>
      </c>
      <c r="C7" s="4">
        <v>3.5</v>
      </c>
      <c r="D7" s="6" t="s">
        <v>8</v>
      </c>
      <c r="E7" s="7">
        <v>0</v>
      </c>
    </row>
    <row r="8" spans="1:7" ht="24" customHeight="1" x14ac:dyDescent="0.3">
      <c r="A8" s="2" t="s">
        <v>11</v>
      </c>
      <c r="B8" s="10">
        <v>11364</v>
      </c>
      <c r="C8" s="4">
        <v>9</v>
      </c>
      <c r="D8" s="6" t="s">
        <v>8</v>
      </c>
      <c r="E8" s="7">
        <v>0</v>
      </c>
    </row>
    <row r="9" spans="1:7" ht="24" customHeight="1" x14ac:dyDescent="0.3">
      <c r="A9" s="2" t="s">
        <v>12</v>
      </c>
      <c r="B9" s="10">
        <v>15243</v>
      </c>
      <c r="C9" s="4">
        <v>2</v>
      </c>
      <c r="D9" s="6" t="s">
        <v>8</v>
      </c>
      <c r="E9" s="7">
        <v>0</v>
      </c>
    </row>
    <row r="10" spans="1:7" ht="24" customHeight="1" x14ac:dyDescent="0.3">
      <c r="A10" s="40" t="s">
        <v>13</v>
      </c>
      <c r="B10" s="40"/>
      <c r="C10" s="11">
        <f>SUM(C4:C9)</f>
        <v>85.12</v>
      </c>
      <c r="D10" s="12"/>
      <c r="E10" s="13">
        <v>80</v>
      </c>
    </row>
    <row r="12" spans="1:7" ht="24" customHeight="1" x14ac:dyDescent="0.3">
      <c r="A12" s="35" t="s">
        <v>14</v>
      </c>
      <c r="B12" s="35"/>
      <c r="C12" s="35"/>
      <c r="D12" s="35"/>
      <c r="E12" s="35"/>
      <c r="F12" s="35"/>
      <c r="G12" s="35"/>
    </row>
    <row r="13" spans="1:7" ht="39.75" customHeight="1" x14ac:dyDescent="0.3">
      <c r="A13" s="1" t="s">
        <v>2</v>
      </c>
      <c r="B13" s="1" t="s">
        <v>15</v>
      </c>
      <c r="C13" s="1" t="s">
        <v>16</v>
      </c>
      <c r="D13" s="29" t="s">
        <v>17</v>
      </c>
      <c r="E13" s="29"/>
      <c r="F13" s="29"/>
      <c r="G13" s="29"/>
    </row>
    <row r="14" spans="1:7" ht="25.5" customHeight="1" x14ac:dyDescent="0.3">
      <c r="A14" s="2" t="s">
        <v>18</v>
      </c>
      <c r="B14" s="2" t="s">
        <v>19</v>
      </c>
      <c r="C14" s="2" t="s">
        <v>20</v>
      </c>
      <c r="D14" s="33" t="s">
        <v>21</v>
      </c>
      <c r="E14" s="33"/>
      <c r="F14" s="33"/>
      <c r="G14" s="33"/>
    </row>
    <row r="15" spans="1:7" ht="34.950000000000003" customHeight="1" x14ac:dyDescent="0.3">
      <c r="A15" s="2" t="s">
        <v>22</v>
      </c>
      <c r="B15" s="2" t="s">
        <v>23</v>
      </c>
      <c r="C15" s="2" t="s">
        <v>24</v>
      </c>
      <c r="D15" s="33" t="s">
        <v>25</v>
      </c>
      <c r="E15" s="33"/>
      <c r="F15" s="33"/>
      <c r="G15" s="33"/>
    </row>
    <row r="16" spans="1:7" ht="36" customHeight="1" x14ac:dyDescent="0.3">
      <c r="A16" s="2" t="s">
        <v>26</v>
      </c>
      <c r="B16" s="2" t="s">
        <v>27</v>
      </c>
      <c r="C16" s="2" t="s">
        <v>28</v>
      </c>
      <c r="D16" s="33" t="s">
        <v>21</v>
      </c>
      <c r="E16" s="33"/>
      <c r="F16" s="33"/>
      <c r="G16" s="33"/>
    </row>
    <row r="17" spans="1:7" ht="34.950000000000003" customHeight="1" x14ac:dyDescent="0.3">
      <c r="A17" s="2" t="s">
        <v>29</v>
      </c>
      <c r="B17" s="2" t="s">
        <v>30</v>
      </c>
      <c r="C17" s="2" t="s">
        <v>28</v>
      </c>
      <c r="D17" s="33" t="s">
        <v>21</v>
      </c>
      <c r="E17" s="33"/>
      <c r="F17" s="33"/>
      <c r="G17" s="33"/>
    </row>
    <row r="18" spans="1:7" ht="40.950000000000003" customHeight="1" x14ac:dyDescent="0.3">
      <c r="A18" s="2" t="s">
        <v>31</v>
      </c>
      <c r="B18" s="2" t="s">
        <v>32</v>
      </c>
      <c r="C18" s="2" t="s">
        <v>33</v>
      </c>
      <c r="D18" s="33" t="s">
        <v>34</v>
      </c>
      <c r="E18" s="33"/>
      <c r="F18" s="33"/>
      <c r="G18" s="33"/>
    </row>
    <row r="19" spans="1:7" ht="45" customHeight="1" x14ac:dyDescent="0.3">
      <c r="A19" s="2" t="s">
        <v>35</v>
      </c>
      <c r="B19" s="2" t="s">
        <v>36</v>
      </c>
      <c r="C19" s="2" t="s">
        <v>33</v>
      </c>
      <c r="D19" s="33" t="s">
        <v>34</v>
      </c>
      <c r="E19" s="33"/>
      <c r="F19" s="33"/>
      <c r="G19" s="33"/>
    </row>
    <row r="20" spans="1:7" ht="36" customHeight="1" x14ac:dyDescent="0.3">
      <c r="A20" s="34" t="s">
        <v>37</v>
      </c>
      <c r="B20" s="34"/>
      <c r="C20" s="34"/>
      <c r="D20" s="34"/>
      <c r="E20" s="34"/>
      <c r="F20" s="34"/>
      <c r="G20" s="34"/>
    </row>
    <row r="22" spans="1:7" ht="24" customHeight="1" x14ac:dyDescent="0.3">
      <c r="A22" s="35" t="s">
        <v>38</v>
      </c>
      <c r="B22" s="35"/>
      <c r="C22" s="35"/>
      <c r="D22" s="35"/>
      <c r="E22" s="35"/>
      <c r="F22" s="35"/>
      <c r="G22" s="35"/>
    </row>
    <row r="23" spans="1:7" ht="39.75" customHeight="1" x14ac:dyDescent="0.3">
      <c r="A23" s="1" t="s">
        <v>2</v>
      </c>
      <c r="B23" s="1" t="s">
        <v>39</v>
      </c>
      <c r="C23" s="1" t="s">
        <v>4</v>
      </c>
      <c r="D23" s="1" t="s">
        <v>40</v>
      </c>
      <c r="E23" s="1" t="s">
        <v>4</v>
      </c>
      <c r="F23" s="1" t="s">
        <v>41</v>
      </c>
      <c r="G23" s="1" t="s">
        <v>42</v>
      </c>
    </row>
    <row r="24" spans="1:7" ht="25.5" customHeight="1" x14ac:dyDescent="0.3">
      <c r="A24" s="2" t="s">
        <v>6</v>
      </c>
      <c r="B24" s="14" t="s">
        <v>43</v>
      </c>
      <c r="C24" s="15">
        <v>65.12</v>
      </c>
      <c r="D24" s="14" t="s">
        <v>44</v>
      </c>
      <c r="E24" s="15">
        <v>80</v>
      </c>
      <c r="F24" s="16" t="s">
        <v>45</v>
      </c>
      <c r="G24" s="17">
        <v>80</v>
      </c>
    </row>
    <row r="25" spans="1:7" ht="25.5" customHeight="1" x14ac:dyDescent="0.3">
      <c r="A25" s="2" t="s">
        <v>46</v>
      </c>
      <c r="B25" s="14" t="s">
        <v>47</v>
      </c>
      <c r="C25" s="15">
        <v>2</v>
      </c>
      <c r="D25" s="6" t="s">
        <v>8</v>
      </c>
      <c r="E25" s="18">
        <v>0</v>
      </c>
      <c r="F25" s="16" t="s">
        <v>48</v>
      </c>
      <c r="G25" s="17">
        <v>2</v>
      </c>
    </row>
    <row r="26" spans="1:7" ht="25.5" customHeight="1" x14ac:dyDescent="0.3">
      <c r="A26" s="2" t="s">
        <v>49</v>
      </c>
      <c r="B26" s="14" t="s">
        <v>50</v>
      </c>
      <c r="C26" s="15">
        <v>3.5</v>
      </c>
      <c r="D26" s="6" t="s">
        <v>8</v>
      </c>
      <c r="E26" s="18">
        <v>0</v>
      </c>
      <c r="F26" s="16" t="s">
        <v>51</v>
      </c>
      <c r="G26" s="17">
        <v>3.5</v>
      </c>
    </row>
    <row r="27" spans="1:7" ht="25.5" customHeight="1" x14ac:dyDescent="0.3">
      <c r="A27" s="2" t="s">
        <v>52</v>
      </c>
      <c r="B27" s="14" t="s">
        <v>53</v>
      </c>
      <c r="C27" s="15">
        <v>3.5</v>
      </c>
      <c r="D27" s="6" t="s">
        <v>8</v>
      </c>
      <c r="E27" s="18">
        <v>0</v>
      </c>
      <c r="F27" s="16" t="s">
        <v>51</v>
      </c>
      <c r="G27" s="17">
        <v>3.5</v>
      </c>
    </row>
    <row r="28" spans="1:7" ht="25.5" customHeight="1" x14ac:dyDescent="0.3">
      <c r="A28" s="2" t="s">
        <v>54</v>
      </c>
      <c r="B28" s="14" t="s">
        <v>55</v>
      </c>
      <c r="C28" s="15">
        <v>9</v>
      </c>
      <c r="D28" s="6" t="s">
        <v>8</v>
      </c>
      <c r="E28" s="18">
        <v>0</v>
      </c>
      <c r="F28" s="16" t="s">
        <v>56</v>
      </c>
      <c r="G28" s="17">
        <v>9</v>
      </c>
    </row>
    <row r="29" spans="1:7" ht="25.5" customHeight="1" x14ac:dyDescent="0.3">
      <c r="A29" s="2" t="s">
        <v>57</v>
      </c>
      <c r="B29" s="14" t="s">
        <v>58</v>
      </c>
      <c r="C29" s="15">
        <v>2</v>
      </c>
      <c r="D29" s="6" t="s">
        <v>8</v>
      </c>
      <c r="E29" s="18">
        <v>0</v>
      </c>
      <c r="F29" s="16" t="s">
        <v>48</v>
      </c>
      <c r="G29" s="17">
        <v>2</v>
      </c>
    </row>
    <row r="30" spans="1:7" ht="31.5" customHeight="1" x14ac:dyDescent="0.3">
      <c r="A30" s="36" t="s">
        <v>59</v>
      </c>
      <c r="B30" s="36"/>
      <c r="C30" s="19">
        <v>85.12</v>
      </c>
      <c r="D30" s="20"/>
      <c r="E30" s="19">
        <v>80</v>
      </c>
      <c r="F30" s="37"/>
      <c r="G30" s="37"/>
    </row>
    <row r="32" spans="1:7" ht="25.5" customHeight="1" x14ac:dyDescent="0.3">
      <c r="A32" s="28" t="s">
        <v>60</v>
      </c>
      <c r="B32" s="28"/>
      <c r="C32" s="28"/>
      <c r="D32" s="28"/>
      <c r="E32" s="28"/>
      <c r="F32" s="28"/>
      <c r="G32" s="28"/>
    </row>
    <row r="33" spans="1:7" ht="39.75" customHeight="1" x14ac:dyDescent="0.3">
      <c r="A33" s="1" t="s">
        <v>61</v>
      </c>
      <c r="B33" s="1" t="s">
        <v>62</v>
      </c>
      <c r="C33" s="1" t="s">
        <v>63</v>
      </c>
      <c r="D33" s="1" t="s">
        <v>64</v>
      </c>
      <c r="E33" s="29"/>
      <c r="F33" s="29"/>
      <c r="G33" s="29"/>
    </row>
    <row r="34" spans="1:7" ht="24" customHeight="1" x14ac:dyDescent="0.3">
      <c r="A34" s="21" t="s">
        <v>65</v>
      </c>
      <c r="B34" s="30" t="s">
        <v>66</v>
      </c>
      <c r="C34" s="30"/>
      <c r="D34" s="30"/>
      <c r="E34" s="30"/>
      <c r="F34" s="30"/>
      <c r="G34" s="30"/>
    </row>
    <row r="35" spans="1:7" ht="24" customHeight="1" x14ac:dyDescent="0.3">
      <c r="A35" s="22" t="s">
        <v>67</v>
      </c>
      <c r="B35" s="31" t="s">
        <v>68</v>
      </c>
      <c r="C35" s="31"/>
      <c r="D35" s="31"/>
      <c r="E35" s="31"/>
      <c r="F35" s="31"/>
      <c r="G35" s="31"/>
    </row>
    <row r="37" spans="1:7" ht="60" customHeight="1" x14ac:dyDescent="0.3">
      <c r="A37" s="32" t="s">
        <v>96</v>
      </c>
      <c r="B37" s="32"/>
      <c r="C37" s="32"/>
      <c r="D37" s="32"/>
      <c r="E37" s="32"/>
      <c r="F37" s="32"/>
      <c r="G37" s="32"/>
    </row>
  </sheetData>
  <mergeCells count="20">
    <mergeCell ref="A1:G1"/>
    <mergeCell ref="A2:G2"/>
    <mergeCell ref="A10:B10"/>
    <mergeCell ref="A12:G12"/>
    <mergeCell ref="D13:G13"/>
    <mergeCell ref="D14:G14"/>
    <mergeCell ref="D15:G15"/>
    <mergeCell ref="D16:G16"/>
    <mergeCell ref="D17:G17"/>
    <mergeCell ref="D18:G18"/>
    <mergeCell ref="D19:G19"/>
    <mergeCell ref="A20:G20"/>
    <mergeCell ref="A22:G22"/>
    <mergeCell ref="A30:B30"/>
    <mergeCell ref="F30:G30"/>
    <mergeCell ref="A32:G32"/>
    <mergeCell ref="E33:G33"/>
    <mergeCell ref="B34:G34"/>
    <mergeCell ref="B35:G35"/>
    <mergeCell ref="A37:G37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34"/>
  <sheetViews>
    <sheetView zoomScaleNormal="100" workbookViewId="0">
      <selection activeCell="C6" sqref="C6"/>
    </sheetView>
  </sheetViews>
  <sheetFormatPr defaultColWidth="8.6640625" defaultRowHeight="14.4" x14ac:dyDescent="0.3"/>
  <cols>
    <col min="1" max="1" width="4" customWidth="1"/>
    <col min="2" max="2" width="40" customWidth="1"/>
    <col min="3" max="3" width="26" customWidth="1"/>
    <col min="4" max="4" width="34" customWidth="1"/>
    <col min="5" max="8" width="14" customWidth="1"/>
  </cols>
  <sheetData>
    <row r="1" spans="2:8" ht="27.75" customHeight="1" x14ac:dyDescent="0.3">
      <c r="B1" s="28" t="s">
        <v>69</v>
      </c>
      <c r="C1" s="28"/>
      <c r="D1" s="28"/>
      <c r="E1" s="28"/>
      <c r="F1" s="28"/>
      <c r="G1" s="28"/>
      <c r="H1" s="28"/>
    </row>
    <row r="3" spans="2:8" ht="21.75" customHeight="1" x14ac:dyDescent="0.3">
      <c r="B3" s="41" t="s">
        <v>70</v>
      </c>
      <c r="C3" s="41"/>
      <c r="D3" s="41"/>
      <c r="E3" s="41"/>
      <c r="F3" s="41"/>
      <c r="G3" s="41"/>
      <c r="H3" s="41"/>
    </row>
    <row r="4" spans="2:8" ht="19.5" customHeight="1" x14ac:dyDescent="0.3">
      <c r="B4" s="23" t="s">
        <v>71</v>
      </c>
      <c r="C4" s="23" t="s">
        <v>72</v>
      </c>
      <c r="D4" s="23" t="s">
        <v>73</v>
      </c>
      <c r="E4" s="23" t="s">
        <v>74</v>
      </c>
      <c r="F4" s="23" t="s">
        <v>75</v>
      </c>
      <c r="G4" s="23"/>
      <c r="H4" s="23" t="s">
        <v>76</v>
      </c>
    </row>
    <row r="5" spans="2:8" ht="25.95" customHeight="1" x14ac:dyDescent="0.3">
      <c r="B5" s="2" t="s">
        <v>77</v>
      </c>
      <c r="C5" s="2" t="s">
        <v>78</v>
      </c>
      <c r="D5" s="17" t="s">
        <v>79</v>
      </c>
      <c r="E5" s="24">
        <v>39.299999999999997</v>
      </c>
      <c r="F5" s="24">
        <f>SUM(E5:E12)</f>
        <v>439.92569399999996</v>
      </c>
      <c r="G5" s="25"/>
      <c r="H5" s="26">
        <f>F5</f>
        <v>439.92569399999996</v>
      </c>
    </row>
    <row r="6" spans="2:8" ht="18" customHeight="1" x14ac:dyDescent="0.3">
      <c r="B6" s="2"/>
      <c r="C6" s="2"/>
      <c r="D6" s="17" t="s">
        <v>80</v>
      </c>
      <c r="E6" s="24">
        <v>0.28299999999999997</v>
      </c>
      <c r="F6" s="25"/>
      <c r="G6" s="25"/>
      <c r="H6" s="25"/>
    </row>
    <row r="7" spans="2:8" ht="18" customHeight="1" x14ac:dyDescent="0.3">
      <c r="B7" s="2"/>
      <c r="C7" s="2"/>
      <c r="D7" s="17" t="s">
        <v>81</v>
      </c>
      <c r="E7" s="24">
        <v>0.68200000000000005</v>
      </c>
      <c r="F7" s="25"/>
      <c r="G7" s="25"/>
      <c r="H7" s="25"/>
    </row>
    <row r="8" spans="2:8" ht="18" customHeight="1" x14ac:dyDescent="0.3">
      <c r="B8" s="2"/>
      <c r="C8" s="2"/>
      <c r="D8" s="17" t="s">
        <v>82</v>
      </c>
      <c r="E8" s="24">
        <v>0</v>
      </c>
      <c r="F8" s="25"/>
      <c r="G8" s="25"/>
      <c r="H8" s="25"/>
    </row>
    <row r="9" spans="2:8" ht="18" customHeight="1" x14ac:dyDescent="0.3">
      <c r="B9" s="2"/>
      <c r="C9" s="2"/>
      <c r="D9" s="17" t="s">
        <v>83</v>
      </c>
      <c r="E9" s="24">
        <v>394</v>
      </c>
      <c r="F9" s="25"/>
      <c r="G9" s="25"/>
      <c r="H9" s="25"/>
    </row>
    <row r="10" spans="2:8" ht="18" customHeight="1" x14ac:dyDescent="0.3">
      <c r="B10" s="2"/>
      <c r="C10" s="2"/>
      <c r="D10" s="17" t="s">
        <v>84</v>
      </c>
      <c r="E10" s="24">
        <v>4.0399999999999998E-2</v>
      </c>
      <c r="F10" s="25"/>
      <c r="G10" s="25"/>
      <c r="H10" s="25"/>
    </row>
    <row r="11" spans="2:8" ht="18" customHeight="1" x14ac:dyDescent="0.3">
      <c r="B11" s="2"/>
      <c r="C11" s="2"/>
      <c r="D11" s="17" t="s">
        <v>85</v>
      </c>
      <c r="E11" s="24">
        <v>5.62</v>
      </c>
      <c r="F11" s="25"/>
      <c r="G11" s="25"/>
      <c r="H11" s="25"/>
    </row>
    <row r="12" spans="2:8" ht="18" customHeight="1" x14ac:dyDescent="0.3">
      <c r="B12" s="2"/>
      <c r="C12" s="2"/>
      <c r="D12" s="17" t="s">
        <v>86</v>
      </c>
      <c r="E12" s="24">
        <v>2.9399999999999999E-4</v>
      </c>
      <c r="F12" s="25"/>
      <c r="G12" s="25"/>
      <c r="H12" s="25"/>
    </row>
    <row r="14" spans="2:8" ht="21.75" customHeight="1" x14ac:dyDescent="0.3">
      <c r="B14" s="41" t="s">
        <v>87</v>
      </c>
      <c r="C14" s="41"/>
      <c r="D14" s="41"/>
      <c r="E14" s="41"/>
      <c r="F14" s="41"/>
      <c r="G14" s="41"/>
      <c r="H14" s="41"/>
    </row>
    <row r="15" spans="2:8" ht="19.5" customHeight="1" x14ac:dyDescent="0.3">
      <c r="B15" s="23" t="s">
        <v>71</v>
      </c>
      <c r="C15" s="23" t="s">
        <v>72</v>
      </c>
      <c r="D15" s="23" t="s">
        <v>88</v>
      </c>
      <c r="E15" s="23" t="s">
        <v>89</v>
      </c>
      <c r="F15" s="23" t="s">
        <v>90</v>
      </c>
      <c r="G15" s="23" t="s">
        <v>75</v>
      </c>
      <c r="H15" s="23" t="s">
        <v>76</v>
      </c>
    </row>
    <row r="16" spans="2:8" ht="18" customHeight="1" x14ac:dyDescent="0.3">
      <c r="B16" s="2" t="s">
        <v>91</v>
      </c>
      <c r="C16" s="2" t="s">
        <v>92</v>
      </c>
      <c r="D16" s="17" t="s">
        <v>79</v>
      </c>
      <c r="E16" s="24">
        <v>11.5</v>
      </c>
      <c r="F16" s="27">
        <f>15.295*251.26+19.205*316.54</f>
        <v>9922.1723999999995</v>
      </c>
      <c r="G16" s="27">
        <f>SUM(F16:F23)</f>
        <v>11364.224701999998</v>
      </c>
      <c r="H16" s="26">
        <f>G16</f>
        <v>11364.224701999998</v>
      </c>
    </row>
    <row r="17" spans="2:8" ht="18" customHeight="1" x14ac:dyDescent="0.3">
      <c r="B17" s="2"/>
      <c r="C17" s="2"/>
      <c r="D17" s="17" t="s">
        <v>80</v>
      </c>
      <c r="E17" s="24">
        <v>0.28499999999999998</v>
      </c>
      <c r="F17" s="27">
        <f>0.379*251.26+0.4759*316.54</f>
        <v>245.86892599999999</v>
      </c>
      <c r="G17" s="25"/>
      <c r="H17" s="25"/>
    </row>
    <row r="18" spans="2:8" ht="18" customHeight="1" x14ac:dyDescent="0.3">
      <c r="B18" s="2"/>
      <c r="C18" s="2"/>
      <c r="D18" s="17" t="s">
        <v>81</v>
      </c>
      <c r="E18" s="24">
        <v>1.1100000000000001</v>
      </c>
      <c r="F18" s="27">
        <f>1.4763*251.26+1.8537*316.54</f>
        <v>957.70533599999999</v>
      </c>
      <c r="G18" s="25"/>
      <c r="H18" s="25"/>
    </row>
    <row r="19" spans="2:8" ht="18" customHeight="1" x14ac:dyDescent="0.3">
      <c r="B19" s="2"/>
      <c r="C19" s="2"/>
      <c r="D19" s="17" t="s">
        <v>82</v>
      </c>
      <c r="E19" s="24">
        <v>0</v>
      </c>
      <c r="F19" s="27">
        <f>0</f>
        <v>0</v>
      </c>
      <c r="G19" s="25"/>
      <c r="H19" s="25"/>
    </row>
    <row r="20" spans="2:8" ht="18" customHeight="1" x14ac:dyDescent="0.3">
      <c r="B20" s="2"/>
      <c r="C20" s="2"/>
      <c r="D20" s="17" t="s">
        <v>83</v>
      </c>
      <c r="E20" s="24">
        <v>0</v>
      </c>
      <c r="F20" s="27">
        <f>0</f>
        <v>0</v>
      </c>
      <c r="G20" s="25"/>
      <c r="H20" s="25"/>
    </row>
    <row r="21" spans="2:8" ht="18" customHeight="1" x14ac:dyDescent="0.3">
      <c r="B21" s="2"/>
      <c r="C21" s="2"/>
      <c r="D21" s="17" t="s">
        <v>84</v>
      </c>
      <c r="E21" s="24">
        <v>4.24E-2</v>
      </c>
      <c r="F21" s="27">
        <f>0.0564*251.26+0.0708*316.54</f>
        <v>36.582096</v>
      </c>
      <c r="G21" s="25"/>
      <c r="H21" s="25"/>
    </row>
    <row r="22" spans="2:8" ht="18" customHeight="1" x14ac:dyDescent="0.3">
      <c r="B22" s="2"/>
      <c r="C22" s="2"/>
      <c r="D22" s="17" t="s">
        <v>85</v>
      </c>
      <c r="E22" s="24">
        <v>0</v>
      </c>
      <c r="F22" s="27">
        <f>0</f>
        <v>0</v>
      </c>
      <c r="G22" s="25"/>
      <c r="H22" s="25"/>
    </row>
    <row r="23" spans="2:8" ht="18" customHeight="1" x14ac:dyDescent="0.3">
      <c r="B23" s="2"/>
      <c r="C23" s="2"/>
      <c r="D23" s="17" t="s">
        <v>86</v>
      </c>
      <c r="E23" s="24">
        <v>0.23400000000000001</v>
      </c>
      <c r="F23" s="27">
        <f>0.3112*251.26+0.3908*316.54</f>
        <v>201.89594399999999</v>
      </c>
      <c r="G23" s="25"/>
      <c r="H23" s="25"/>
    </row>
    <row r="25" spans="2:8" ht="21.75" customHeight="1" x14ac:dyDescent="0.3">
      <c r="B25" s="41" t="s">
        <v>93</v>
      </c>
      <c r="C25" s="41"/>
      <c r="D25" s="41"/>
      <c r="E25" s="41"/>
      <c r="F25" s="41"/>
      <c r="G25" s="41"/>
      <c r="H25" s="41"/>
    </row>
    <row r="26" spans="2:8" ht="19.5" customHeight="1" x14ac:dyDescent="0.3">
      <c r="B26" s="23" t="s">
        <v>71</v>
      </c>
      <c r="C26" s="23" t="s">
        <v>72</v>
      </c>
      <c r="D26" s="23" t="s">
        <v>88</v>
      </c>
      <c r="E26" s="23" t="s">
        <v>89</v>
      </c>
      <c r="F26" s="23" t="s">
        <v>94</v>
      </c>
      <c r="G26" s="23" t="s">
        <v>75</v>
      </c>
      <c r="H26" s="23" t="s">
        <v>76</v>
      </c>
    </row>
    <row r="27" spans="2:8" ht="18" customHeight="1" x14ac:dyDescent="0.3">
      <c r="B27" s="2" t="s">
        <v>95</v>
      </c>
      <c r="C27" s="2" t="s">
        <v>92</v>
      </c>
      <c r="D27" s="17" t="s">
        <v>79</v>
      </c>
      <c r="E27" s="24">
        <v>11.5</v>
      </c>
      <c r="F27" s="27">
        <f>6.785*2.2+11.5*1085.42+19.205*42.24</f>
        <v>13308.476200000001</v>
      </c>
      <c r="G27" s="27">
        <f>SUM(F27:F34)</f>
        <v>15242.716896000002</v>
      </c>
      <c r="H27" s="26">
        <f>G27</f>
        <v>15242.716896000002</v>
      </c>
    </row>
    <row r="28" spans="2:8" ht="18" customHeight="1" x14ac:dyDescent="0.3">
      <c r="B28" s="2"/>
      <c r="C28" s="2"/>
      <c r="D28" s="17" t="s">
        <v>80</v>
      </c>
      <c r="E28" s="24">
        <v>0.28499999999999998</v>
      </c>
      <c r="F28" s="27">
        <f>0.1681*2.2+0.285*1085.42+0.4759*42.24</f>
        <v>329.81653599999999</v>
      </c>
      <c r="G28" s="25"/>
      <c r="H28" s="25"/>
    </row>
    <row r="29" spans="2:8" ht="18" customHeight="1" x14ac:dyDescent="0.3">
      <c r="B29" s="2"/>
      <c r="C29" s="2"/>
      <c r="D29" s="17" t="s">
        <v>81</v>
      </c>
      <c r="E29" s="24">
        <v>1.1100000000000001</v>
      </c>
      <c r="F29" s="27">
        <f>0.6549*2.2+1.11*1085.42+1.8537*42.24</f>
        <v>1284.557268</v>
      </c>
      <c r="G29" s="25"/>
      <c r="H29" s="25"/>
    </row>
    <row r="30" spans="2:8" ht="18" customHeight="1" x14ac:dyDescent="0.3">
      <c r="B30" s="2"/>
      <c r="C30" s="2"/>
      <c r="D30" s="17" t="s">
        <v>82</v>
      </c>
      <c r="E30" s="24">
        <v>0</v>
      </c>
      <c r="F30" s="27">
        <f>0</f>
        <v>0</v>
      </c>
      <c r="G30" s="25"/>
      <c r="H30" s="25"/>
    </row>
    <row r="31" spans="2:8" ht="18" customHeight="1" x14ac:dyDescent="0.3">
      <c r="B31" s="2"/>
      <c r="C31" s="2"/>
      <c r="D31" s="17" t="s">
        <v>83</v>
      </c>
      <c r="E31" s="24">
        <v>0</v>
      </c>
      <c r="F31" s="27">
        <f>0</f>
        <v>0</v>
      </c>
      <c r="G31" s="25"/>
      <c r="H31" s="25"/>
    </row>
    <row r="32" spans="2:8" ht="18" customHeight="1" x14ac:dyDescent="0.3">
      <c r="B32" s="2"/>
      <c r="C32" s="2"/>
      <c r="D32" s="17" t="s">
        <v>84</v>
      </c>
      <c r="E32" s="24">
        <v>4.24E-2</v>
      </c>
      <c r="F32" s="27">
        <f>0.025*2.2+0.0424*1085.42+0.0708*42.24</f>
        <v>49.067399999999999</v>
      </c>
      <c r="G32" s="25"/>
      <c r="H32" s="25"/>
    </row>
    <row r="33" spans="2:8" ht="18" customHeight="1" x14ac:dyDescent="0.3">
      <c r="B33" s="2"/>
      <c r="C33" s="2"/>
      <c r="D33" s="17" t="s">
        <v>85</v>
      </c>
      <c r="E33" s="24">
        <v>0</v>
      </c>
      <c r="F33" s="27">
        <f>0</f>
        <v>0</v>
      </c>
      <c r="G33" s="25"/>
      <c r="H33" s="25"/>
    </row>
    <row r="34" spans="2:8" ht="18" customHeight="1" x14ac:dyDescent="0.3">
      <c r="B34" s="2"/>
      <c r="C34" s="2"/>
      <c r="D34" s="17" t="s">
        <v>86</v>
      </c>
      <c r="E34" s="24">
        <v>0.23400000000000001</v>
      </c>
      <c r="F34" s="27">
        <f>0.1381*2.2+0.234*1085.42+0.3908*42.24</f>
        <v>270.79949200000004</v>
      </c>
      <c r="G34" s="25"/>
      <c r="H34" s="25"/>
    </row>
  </sheetData>
  <mergeCells count="4">
    <mergeCell ref="B1:H1"/>
    <mergeCell ref="B3:H3"/>
    <mergeCell ref="B14:H14"/>
    <mergeCell ref="B25:H25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hodnotenie ponúk</vt:lpstr>
      <vt:lpstr>Skymat – pomocné výpočty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Marta Kresáková</cp:lastModifiedBy>
  <cp:revision>0</cp:revision>
  <dcterms:created xsi:type="dcterms:W3CDTF">2026-06-25T20:31:44Z</dcterms:created>
  <dcterms:modified xsi:type="dcterms:W3CDTF">2026-06-26T12:35:49Z</dcterms:modified>
  <dc:language>en-US</dc:language>
</cp:coreProperties>
</file>