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zuzana.belickova\OneDrive - Správa ciest Bratislavského samosprávneho kraja\Dokumenty\03 Stavby_2026_rozpočty\08 Miloslavov\03 Rozpočet\"/>
    </mc:Choice>
  </mc:AlternateContent>
  <bookViews>
    <workbookView xWindow="0" yWindow="0" windowWidth="0" windowHeight="0" firstSheet="1" activeTab="1"/>
  </bookViews>
  <sheets>
    <sheet name="Rekapitulácia stavby" sheetId="1" state="veryHidden" r:id="rId1"/>
    <sheet name="08 - Miloslavov III-1054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'08 - Miloslavov III-1054'!$C$118:$K$218</definedName>
    <definedName name="_xlnm.Print_Area" localSheetId="1">'08 - Miloslavov III-1054'!$C$108:$J$218</definedName>
    <definedName name="_xlnm.Print_Titles" localSheetId="1">'08 - Miloslavov III-1054'!$118:$118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218"/>
  <c r="BH218"/>
  <c r="BG218"/>
  <c r="BE218"/>
  <c r="T218"/>
  <c r="T217"/>
  <c r="R218"/>
  <c r="R217"/>
  <c r="P218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BI123"/>
  <c r="BH123"/>
  <c r="BG123"/>
  <c r="BE123"/>
  <c r="T123"/>
  <c r="R123"/>
  <c r="P123"/>
  <c r="BI122"/>
  <c r="BH122"/>
  <c r="BG122"/>
  <c r="BE122"/>
  <c r="T122"/>
  <c r="R122"/>
  <c r="P122"/>
  <c r="F113"/>
  <c r="E111"/>
  <c r="F87"/>
  <c r="E85"/>
  <c r="J22"/>
  <c r="E22"/>
  <c r="J116"/>
  <c r="J21"/>
  <c r="J19"/>
  <c r="E19"/>
  <c r="J89"/>
  <c r="J18"/>
  <c r="J16"/>
  <c r="E16"/>
  <c r="F90"/>
  <c r="J15"/>
  <c r="J13"/>
  <c r="E13"/>
  <c r="F115"/>
  <c r="J12"/>
  <c r="J10"/>
  <c r="J113"/>
  <c i="1" r="L90"/>
  <c r="AM90"/>
  <c r="AM89"/>
  <c r="L89"/>
  <c r="AM87"/>
  <c r="L87"/>
  <c r="L85"/>
  <c r="L84"/>
  <c i="2" r="BK195"/>
  <c r="BK182"/>
  <c r="J178"/>
  <c r="J169"/>
  <c r="BK161"/>
  <c r="BK153"/>
  <c r="BK142"/>
  <c r="BK125"/>
  <c r="J216"/>
  <c r="J211"/>
  <c r="J209"/>
  <c r="BK206"/>
  <c r="J171"/>
  <c r="BK157"/>
  <c r="J142"/>
  <c r="BK135"/>
  <c r="J122"/>
  <c r="BK212"/>
  <c r="BK193"/>
  <c r="J193"/>
  <c r="J191"/>
  <c r="J190"/>
  <c r="BK186"/>
  <c r="J183"/>
  <c r="J170"/>
  <c r="BK141"/>
  <c r="BK131"/>
  <c r="BK129"/>
  <c r="J126"/>
  <c r="BK211"/>
  <c r="BK164"/>
  <c r="J162"/>
  <c r="J150"/>
  <c r="BK147"/>
  <c r="J136"/>
  <c r="J133"/>
  <c r="J124"/>
  <c r="BK187"/>
  <c r="J182"/>
  <c r="J181"/>
  <c r="J177"/>
  <c r="BK175"/>
  <c r="J174"/>
  <c r="J167"/>
  <c r="J163"/>
  <c r="J153"/>
  <c r="BK150"/>
  <c r="BK137"/>
  <c r="J128"/>
  <c r="BK123"/>
  <c r="J214"/>
  <c r="J204"/>
  <c r="BK201"/>
  <c r="BK200"/>
  <c r="J199"/>
  <c r="J196"/>
  <c r="J186"/>
  <c r="BK177"/>
  <c r="J168"/>
  <c r="BK163"/>
  <c r="J154"/>
  <c r="J147"/>
  <c r="J140"/>
  <c r="J131"/>
  <c r="BK124"/>
  <c r="BK216"/>
  <c r="BK209"/>
  <c r="J208"/>
  <c r="BK205"/>
  <c r="BK203"/>
  <c r="J165"/>
  <c r="J159"/>
  <c r="BK138"/>
  <c r="BK126"/>
  <c r="F31"/>
  <c r="BK214"/>
  <c r="J201"/>
  <c r="BK198"/>
  <c r="BK179"/>
  <c r="BK159"/>
  <c r="J145"/>
  <c r="J210"/>
  <c r="BK204"/>
  <c r="J161"/>
  <c r="J125"/>
  <c r="BK194"/>
  <c r="BK190"/>
  <c r="J187"/>
  <c r="BK151"/>
  <c r="BK133"/>
  <c r="J123"/>
  <c r="BK160"/>
  <c r="BK149"/>
  <c r="BK122"/>
  <c r="J185"/>
  <c r="BK176"/>
  <c r="BK169"/>
  <c r="J156"/>
  <c r="J139"/>
  <c r="J205"/>
  <c r="J200"/>
  <c r="J194"/>
  <c r="BK180"/>
  <c r="BK174"/>
  <c r="BK146"/>
  <c r="F34"/>
  <c r="BK218"/>
  <c r="BK202"/>
  <c r="J197"/>
  <c r="BK181"/>
  <c r="BK170"/>
  <c r="J151"/>
  <c r="BK134"/>
  <c r="J215"/>
  <c r="BK207"/>
  <c r="J164"/>
  <c r="BK139"/>
  <c r="F33"/>
  <c r="BK213"/>
  <c r="BK199"/>
  <c r="BK185"/>
  <c r="BK178"/>
  <c r="J158"/>
  <c r="J149"/>
  <c r="BK136"/>
  <c r="BK210"/>
  <c r="J206"/>
  <c r="BK168"/>
  <c r="BK144"/>
  <c r="F35"/>
  <c r="J141"/>
  <c r="J212"/>
  <c r="J192"/>
  <c r="J188"/>
  <c r="BK173"/>
  <c r="BK140"/>
  <c r="BK128"/>
  <c r="BK165"/>
  <c r="BK154"/>
  <c r="J146"/>
  <c r="J129"/>
  <c r="BK189"/>
  <c r="J180"/>
  <c r="J175"/>
  <c r="J166"/>
  <c r="J152"/>
  <c r="J138"/>
  <c r="J203"/>
  <c r="BK197"/>
  <c r="J173"/>
  <c r="J157"/>
  <c r="J137"/>
  <c i="1" r="AS94"/>
  <c i="2" r="BK208"/>
  <c r="J202"/>
  <c r="BK156"/>
  <c r="BK127"/>
  <c r="J195"/>
  <c r="BK192"/>
  <c r="J189"/>
  <c r="J184"/>
  <c r="J144"/>
  <c r="J130"/>
  <c r="J31"/>
  <c r="J213"/>
  <c r="J198"/>
  <c r="BK183"/>
  <c r="BK166"/>
  <c r="BK152"/>
  <c r="BK130"/>
  <c r="BK215"/>
  <c r="J207"/>
  <c r="BK162"/>
  <c r="J132"/>
  <c r="BK196"/>
  <c r="BK191"/>
  <c r="BK188"/>
  <c r="J179"/>
  <c r="J134"/>
  <c r="J127"/>
  <c r="BK167"/>
  <c r="BK158"/>
  <c r="J135"/>
  <c r="J218"/>
  <c r="BK184"/>
  <c r="J176"/>
  <c r="BK171"/>
  <c r="J160"/>
  <c r="BK145"/>
  <c r="BK132"/>
  <c l="1" r="R148"/>
  <c r="P121"/>
  <c r="R121"/>
  <c r="BK143"/>
  <c r="J143"/>
  <c r="J97"/>
  <c r="P143"/>
  <c r="T143"/>
  <c r="P148"/>
  <c r="BK155"/>
  <c r="J155"/>
  <c r="J99"/>
  <c r="R155"/>
  <c r="BK172"/>
  <c r="J172"/>
  <c r="J100"/>
  <c r="R172"/>
  <c r="BK121"/>
  <c r="J121"/>
  <c r="J96"/>
  <c r="T121"/>
  <c r="T120"/>
  <c r="T119"/>
  <c r="R143"/>
  <c r="BK148"/>
  <c r="J148"/>
  <c r="J98"/>
  <c r="T148"/>
  <c r="P155"/>
  <c r="T155"/>
  <c r="P172"/>
  <c r="T172"/>
  <c r="BK217"/>
  <c r="J217"/>
  <c r="J101"/>
  <c r="F89"/>
  <c r="J115"/>
  <c r="BF131"/>
  <c r="BF138"/>
  <c r="BF144"/>
  <c r="BF150"/>
  <c r="BF152"/>
  <c r="BF162"/>
  <c r="BF165"/>
  <c r="BF166"/>
  <c r="BF168"/>
  <c r="BF173"/>
  <c r="BF175"/>
  <c r="BF176"/>
  <c r="BF179"/>
  <c r="BF180"/>
  <c r="BF181"/>
  <c r="BF182"/>
  <c r="BF183"/>
  <c r="BF210"/>
  <c r="F116"/>
  <c r="BF146"/>
  <c r="BF147"/>
  <c r="BF153"/>
  <c r="BF157"/>
  <c r="BF159"/>
  <c r="BF163"/>
  <c r="BF174"/>
  <c r="BF192"/>
  <c r="BF218"/>
  <c i="1" r="BC95"/>
  <c i="2" r="J90"/>
  <c r="BF126"/>
  <c r="BF128"/>
  <c r="BF132"/>
  <c r="BF133"/>
  <c r="BF134"/>
  <c r="BF139"/>
  <c r="BF142"/>
  <c r="BF151"/>
  <c r="BF169"/>
  <c r="BF171"/>
  <c r="BF184"/>
  <c r="BF185"/>
  <c r="BF186"/>
  <c r="BF187"/>
  <c r="BF188"/>
  <c r="BF189"/>
  <c r="BF190"/>
  <c r="BF191"/>
  <c r="BF193"/>
  <c r="BF194"/>
  <c r="BF195"/>
  <c r="BF196"/>
  <c r="BF211"/>
  <c i="1" r="AZ95"/>
  <c r="AV95"/>
  <c i="2" r="BF125"/>
  <c r="BF136"/>
  <c r="BF137"/>
  <c r="BF149"/>
  <c r="BF154"/>
  <c r="BF156"/>
  <c r="BF158"/>
  <c r="BF160"/>
  <c r="BF161"/>
  <c r="BF167"/>
  <c r="BF201"/>
  <c r="BF202"/>
  <c r="BF205"/>
  <c r="BF206"/>
  <c r="BF207"/>
  <c r="BF208"/>
  <c r="BF209"/>
  <c r="BF214"/>
  <c r="BF215"/>
  <c r="BF216"/>
  <c i="1" r="BB95"/>
  <c i="2" r="J87"/>
  <c r="BF122"/>
  <c r="BF123"/>
  <c r="BF124"/>
  <c r="BF127"/>
  <c r="BF129"/>
  <c r="BF130"/>
  <c r="BF135"/>
  <c r="BF140"/>
  <c r="BF141"/>
  <c r="BF145"/>
  <c r="BF164"/>
  <c r="BF170"/>
  <c r="BF177"/>
  <c r="BF178"/>
  <c r="BF197"/>
  <c r="BF198"/>
  <c r="BF199"/>
  <c r="BF200"/>
  <c r="BF203"/>
  <c r="BF204"/>
  <c r="BF212"/>
  <c r="BF213"/>
  <c i="1" r="BD95"/>
  <c r="AZ94"/>
  <c r="W29"/>
  <c r="BC94"/>
  <c r="W32"/>
  <c r="BB94"/>
  <c r="W31"/>
  <c r="BD94"/>
  <c r="W33"/>
  <c i="2" l="1" r="R120"/>
  <c r="R119"/>
  <c r="P120"/>
  <c r="P119"/>
  <c i="1" r="AU95"/>
  <c i="2" r="BK120"/>
  <c r="BK119"/>
  <c r="J119"/>
  <c r="F32"/>
  <c i="1" r="BA95"/>
  <c r="BA94"/>
  <c r="AW94"/>
  <c r="AK30"/>
  <c r="AU94"/>
  <c r="AX94"/>
  <c r="AY94"/>
  <c i="2" r="J32"/>
  <c i="1" r="AW95"/>
  <c r="AT95"/>
  <c i="2" r="J28"/>
  <c i="1" r="AG95"/>
  <c r="AG94"/>
  <c r="AK26"/>
  <c r="AV94"/>
  <c r="AK29"/>
  <c i="2" l="1" r="J94"/>
  <c r="J120"/>
  <c r="J95"/>
  <c i="1" r="AK35"/>
  <c i="2" r="J37"/>
  <c i="1" r="AN95"/>
  <c r="W30"/>
  <c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<sst xmlns="http://schemas.openxmlformats.org/spreadsheetml/2006/main">
  <si>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</si>
  <si>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</si>
  <si>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</si>
  <si>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</si>
  <si>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</si>
  <si>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{59c69e72-4e55-4667-be36-daa19aa24476}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</si>
  <si>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</si>
  <si>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</si>
  <si>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</si>
  <si>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</si>
  <si>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</si>
  <si>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</si>
  <si>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</si>
  <si>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08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</si>
  <si>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</si>
  <si>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</si>
  <si>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Miloslavov III/1054</t>
  </si>
  <si>
    <t>JKSO:</t>
  </si>
  <si>
    <t>ČS:</t>
  </si>
  <si>
    <t>Miesto:</t>
  </si>
  <si>
    <t xml:space="preserve"> </t>
  </si>
  <si>
    <t>Dátum:</t>
  </si>
  <si>
    <t>27. 7. 2026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</si>
  <si>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</si>
  <si>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</si>
  <si>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</si>
  <si>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</si>
  <si>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</si>
  <si>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</si>
  <si>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</si>
  <si>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</si>
  <si>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</si>
  <si>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do rozpočtu boli vložené 2 položky - geomreža, ale nebol opravený presun hmôt, ten ostal z pôvodnej verzie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</si>
  <si>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</si>
  <si>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</si>
  <si>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</si>
  <si>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</si>
  <si>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</si>
  <si>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</si>
  <si>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</si>
  <si>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</si>
  <si>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</si>
  <si>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</si>
  <si>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</si>
  <si>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</si>
  <si>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</si>
  <si>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</si>
  <si>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</si>
  <si>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</si>
  <si>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</si>
  <si>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</si>
  <si>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</si>
  <si>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</si>
  <si>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</si>
  <si>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</si>
  <si>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</si>
  <si>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</si>
  <si>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</si>
  <si>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</si>
  <si>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</si>
  <si>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</si>
  <si>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</si>
  <si>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</si>
  <si>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</si>
  <si>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</si>
  <si>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</si>
  <si>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</si>
  <si>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</si>
  <si>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</si>
  <si>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</si>
  <si>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</si>
  <si>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</si>
  <si>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</si>
  <si>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</si>
  <si>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</si>
  <si>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</si>
  <si>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</si>
  <si>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</si>
  <si>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</si>
  <si>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</si>
  <si>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</si>
  <si>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</si>
  <si>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</si>
  <si>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</si>
  <si>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</si>
  <si>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</si>
  <si>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</si>
  <si>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</si>
  <si>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</si>
  <si>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   </t>
  </si>
  <si>
    <t xml:space="preserve">    8 - Rúrové vedenie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</si>
  <si>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</si>
  <si>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</si>
  <si>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</si>
  <si>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</si>
  <si>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</si>
  <si>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</si>
  <si>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</si>
  <si>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</si>
  <si>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</si>
  <si>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</si>
  <si>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</si>
  <si>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</si>
  <si>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</si>
  <si>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</si>
  <si>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</si>
  <si>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</si>
  <si>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</si>
  <si>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</si>
  <si>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</si>
  <si>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113152630.S</t>
  </si>
  <si>
    <t xml:space="preserve">Frézovanie asf. podkladu alebo krytu bez prek., plochy cez 1000 do 10000 m2, pruh š. cez 1 m do 2 m, hr. 50 mm  0,125 t</t>
  </si>
  <si>
    <t>m2</t>
  </si>
  <si>
    <t>4</t>
  </si>
  <si>
    <t>2</t>
  </si>
  <si>
    <t>1777831050</t>
  </si>
  <si>
    <t>113152740.S</t>
  </si>
  <si>
    <t xml:space="preserve">Frézovanie asf. podkladu alebo krytu bez prek., plochy cez 10000 m2, pruh š. do 2 m, hr. 100 mm  0,250 t</t>
  </si>
  <si>
    <t>-1137448413</t>
  </si>
  <si>
    <t>3</t>
  </si>
  <si>
    <t>113157222.S</t>
  </si>
  <si>
    <t xml:space="preserve">Odstránenie podkladu alebo krytu z kameniva hrubého drveného v ploche do 200 m2 strojne, hr. vrstvy nad 100 do 200 mm,  -0,23500t</t>
  </si>
  <si>
    <t>-152729077</t>
  </si>
  <si>
    <t>113157232.S</t>
  </si>
  <si>
    <t xml:space="preserve">Odstránenie podkladu alebo krytu z betónu prostého v ploche do 200 m2 strojne, hr. vrstvy nad 150 do 300 mm,  -0,62500t</t>
  </si>
  <si>
    <t>1390571844</t>
  </si>
  <si>
    <t>5</t>
  </si>
  <si>
    <t>132251105.S</t>
  </si>
  <si>
    <t>Výkop ryhy do šírky 600 mm strojne v hornine tr. 3, objem do 30 m3</t>
  </si>
  <si>
    <t>m3</t>
  </si>
  <si>
    <t>1615978614</t>
  </si>
  <si>
    <t>6</t>
  </si>
  <si>
    <t>132251109.S</t>
  </si>
  <si>
    <t>Príplatok k cene za lepivosť pri hĺbení rýh šírky do 600 mm zapažených i nezapažených s urovnaním dna v hornine tr. 3</t>
  </si>
  <si>
    <t>-1572106304</t>
  </si>
  <si>
    <t>7</t>
  </si>
  <si>
    <t>133201101.S</t>
  </si>
  <si>
    <t>Výkop šachty zapaženej, hornina 3 do 100 m3</t>
  </si>
  <si>
    <t>-634528499</t>
  </si>
  <si>
    <t>8</t>
  </si>
  <si>
    <t>133251109.S</t>
  </si>
  <si>
    <t>Príplatok k cenám za lepivosť pri hĺbení šachiet zapažených i nezapažených v hornine tr. 3</t>
  </si>
  <si>
    <t>1259008906</t>
  </si>
  <si>
    <t>9</t>
  </si>
  <si>
    <t>151201103.S</t>
  </si>
  <si>
    <t>Paženie rýh pre podzemné vedenie, záťažné hĺbky do 8m</t>
  </si>
  <si>
    <t>1312651310</t>
  </si>
  <si>
    <t>10</t>
  </si>
  <si>
    <t>151201113.S</t>
  </si>
  <si>
    <t>Odstránenie paženia rýh pre podzemné vedenie, záťažné hĺbky do 8 m</t>
  </si>
  <si>
    <t>-1765701163</t>
  </si>
  <si>
    <t>11</t>
  </si>
  <si>
    <t>162503102.S</t>
  </si>
  <si>
    <t xml:space="preserve">Vodorovné premiestnenie výkopku pre cesty po spevnenej ceste z horniny tr.1-4  do 1000 m3 na vzdialenosť do 3000 m</t>
  </si>
  <si>
    <t>55964896</t>
  </si>
  <si>
    <t>12</t>
  </si>
  <si>
    <t>162503103.S</t>
  </si>
  <si>
    <t>Vodorovné premiestnenie výkopku pre cesty po spevnenej ceste z horniny tr.1-4 do 1000 m3, príplatok k cene za každých ďalšich a začatých 1000 m</t>
  </si>
  <si>
    <t>-1567645278</t>
  </si>
  <si>
    <t>13</t>
  </si>
  <si>
    <t>171201201.S</t>
  </si>
  <si>
    <t>Uloženie sypaniny na skládky do 100 m3</t>
  </si>
  <si>
    <t>996076360</t>
  </si>
  <si>
    <t>14</t>
  </si>
  <si>
    <t>171209111.S</t>
  </si>
  <si>
    <t>Poplatok za uloženie stavebného odpadu na recykláciu - zemina a kamenivo (17 05 04)</t>
  </si>
  <si>
    <t>t</t>
  </si>
  <si>
    <t>-371281110</t>
  </si>
  <si>
    <t>15</t>
  </si>
  <si>
    <t>174101001.S</t>
  </si>
  <si>
    <t>Zásyp sypaninou so zhutnením jám, šachiet, rýh, zárezov alebo okolo objektov do 100 m3</t>
  </si>
  <si>
    <t>1830435333</t>
  </si>
  <si>
    <t>16</t>
  </si>
  <si>
    <t>174101102.S</t>
  </si>
  <si>
    <t>Zásyp sypaninou v uzavretých priestoroch s urovnaním povrchu zásypu</t>
  </si>
  <si>
    <t>2124910215</t>
  </si>
  <si>
    <t>17</t>
  </si>
  <si>
    <t>M</t>
  </si>
  <si>
    <t>583310000600.S</t>
  </si>
  <si>
    <t>Kamenivo ťažené drobné frakcia 0-4 mm</t>
  </si>
  <si>
    <t>655418148</t>
  </si>
  <si>
    <t>18</t>
  </si>
  <si>
    <t>583310001600.S</t>
  </si>
  <si>
    <t>Kamenivo ťažené hrubé frakcia 16-32 mm</t>
  </si>
  <si>
    <t>-181176026</t>
  </si>
  <si>
    <t>19</t>
  </si>
  <si>
    <t>583310002100.S</t>
  </si>
  <si>
    <t>Kamenivo ťažené hrubé frakcia 63-125 mm</t>
  </si>
  <si>
    <t>1131151749</t>
  </si>
  <si>
    <t>20</t>
  </si>
  <si>
    <t>175101201.S</t>
  </si>
  <si>
    <t>Obsyp objektov sypaninou z vhodných hornín 1 až 4 bez prehodenia sypaniny</t>
  </si>
  <si>
    <t>1608684260</t>
  </si>
  <si>
    <t>21</t>
  </si>
  <si>
    <t>583410004400.S</t>
  </si>
  <si>
    <t>Štrkodrva frakcia 0-63 mm</t>
  </si>
  <si>
    <t>-481490372</t>
  </si>
  <si>
    <t>Zakladanie</t>
  </si>
  <si>
    <t>22</t>
  </si>
  <si>
    <t>211971121.S</t>
  </si>
  <si>
    <t>Zhotov. oplášt. výplne z geotext. v ryhe alebo v záreze pri rozvinutej šírke oplášt. od 0 do 2, 5 m</t>
  </si>
  <si>
    <t>-629460981</t>
  </si>
  <si>
    <t>693110004710.S</t>
  </si>
  <si>
    <t>Geotextília polypropylénová netkaná 400 g/m2</t>
  </si>
  <si>
    <t>-361012760</t>
  </si>
  <si>
    <t>24</t>
  </si>
  <si>
    <t>289971731.S.1</t>
  </si>
  <si>
    <t>Zhotovenie aktívneho geokompozitu pre viazanie olejov-vsakovacie šachty</t>
  </si>
  <si>
    <t>409093192</t>
  </si>
  <si>
    <t>25</t>
  </si>
  <si>
    <t>69331000040000.S.1</t>
  </si>
  <si>
    <t xml:space="preserve">SORPČNÝ GEOKOMPOZIT,  plošná hmotnosť 1000 g, Absorpcia - MIN. 7,3 l OLEJA / 1M2</t>
  </si>
  <si>
    <t>-336415664</t>
  </si>
  <si>
    <t xml:space="preserve">Komunikácie   </t>
  </si>
  <si>
    <t>26</t>
  </si>
  <si>
    <t>564861111.S</t>
  </si>
  <si>
    <t>Podklad zo štrkodrviny s rozprestretím a zhutnením, po zhutnení hr. 200 mm</t>
  </si>
  <si>
    <t>-781487633</t>
  </si>
  <si>
    <t>27</t>
  </si>
  <si>
    <t>567132115.S</t>
  </si>
  <si>
    <t>Podklad z kameniva stmeleného cementom s rozprestretím a zhutnením, CBGM C 8/10 (C 6/8), po zhutnení hr. 200 mm</t>
  </si>
  <si>
    <t>-67252581</t>
  </si>
  <si>
    <t>28</t>
  </si>
  <si>
    <t>573231107.S</t>
  </si>
  <si>
    <t>Postrek asfaltový spojovací bez posypu kamenivom z cestnej emulzie v množstve 0,50 kg/m2</t>
  </si>
  <si>
    <t>-1256498543</t>
  </si>
  <si>
    <t>29</t>
  </si>
  <si>
    <t>577134251.S</t>
  </si>
  <si>
    <t>Asfaltový betón vrstva obrusná AC 11 O v pruhu š. do 3 m z modifik. asfaltu tr. I, po zhutnení hr. 40 mm</t>
  </si>
  <si>
    <t>-1721489141</t>
  </si>
  <si>
    <t>30</t>
  </si>
  <si>
    <t>577144261.S</t>
  </si>
  <si>
    <t>Asfaltový betón vrstva obrusná AC 11 O v pruhu š. nad 3 m z modifik. asfaltu tr. I, po zhutnení hr. 50 mm</t>
  </si>
  <si>
    <t>281928512</t>
  </si>
  <si>
    <t>31</t>
  </si>
  <si>
    <t>577154451.S</t>
  </si>
  <si>
    <t>Asfaltový betón vrstva ložná AC 22 L v pruhu š. do 3 m z modifik. asfaltu tr. I, po zhutnení hr. 60 mm</t>
  </si>
  <si>
    <t>-1235298357</t>
  </si>
  <si>
    <t>Rúrové vedenie</t>
  </si>
  <si>
    <t>32</t>
  </si>
  <si>
    <t>871355563.S</t>
  </si>
  <si>
    <t>Potrubie kanalizačné PVC-U gravitačné hladké plnostenné SN 12 DN 200</t>
  </si>
  <si>
    <t>m</t>
  </si>
  <si>
    <t>-1443119206</t>
  </si>
  <si>
    <t>33</t>
  </si>
  <si>
    <t>877356006.S</t>
  </si>
  <si>
    <t>Montáž kanalizačného PVC-U kolena DN 200</t>
  </si>
  <si>
    <t>ks</t>
  </si>
  <si>
    <t>-2146494594</t>
  </si>
  <si>
    <t>34</t>
  </si>
  <si>
    <t>286510004800.S</t>
  </si>
  <si>
    <t>Koleno PVC-U, DN 200x15°, 30°, 45° pre hladký, kanalizačný, gravitačný systém</t>
  </si>
  <si>
    <t>1668074552</t>
  </si>
  <si>
    <t>35</t>
  </si>
  <si>
    <t>894422053.S</t>
  </si>
  <si>
    <t>Osadenie betónových prefabrikovaných dielcov rovných skruží pre šachty DN 1000</t>
  </si>
  <si>
    <t>-679888131</t>
  </si>
  <si>
    <t>36</t>
  </si>
  <si>
    <t>592240002500.S</t>
  </si>
  <si>
    <t>Skruž betónová so stúpadlom pre kanalizačnú šachtu DN 1000, Dxvxhr 1000x500x100 mm</t>
  </si>
  <si>
    <t>-58235975</t>
  </si>
  <si>
    <t>37</t>
  </si>
  <si>
    <t>592240002700.S</t>
  </si>
  <si>
    <t>Skruž betónová so stúpadlom pre kanalizačnú šachtu DN 1000, Dxvxhr 1000x1000x100 mm</t>
  </si>
  <si>
    <t>163291707</t>
  </si>
  <si>
    <t>38</t>
  </si>
  <si>
    <t>894422103.S</t>
  </si>
  <si>
    <t>Osadenie betónových prefabrikovaných dielcov prechodových skruží-kónusov pre šachty DN 1000</t>
  </si>
  <si>
    <t>-841289210</t>
  </si>
  <si>
    <t>39</t>
  </si>
  <si>
    <t>592240002100.S</t>
  </si>
  <si>
    <t>Kónus betónový so stúpadlom pre kanalizačnú šachtu DN 1000, hr. steny 100 mm, rozmer 1000x625x580 mm</t>
  </si>
  <si>
    <t>-1754903298</t>
  </si>
  <si>
    <t>40</t>
  </si>
  <si>
    <t>899102111.S</t>
  </si>
  <si>
    <t>Osadenie poklopu liatinového a oceľového vrátane rámu hmotn. nad 50 do 100 kg</t>
  </si>
  <si>
    <t>-648964461</t>
  </si>
  <si>
    <t>41</t>
  </si>
  <si>
    <t>552410002500.S</t>
  </si>
  <si>
    <t>Poklop liatinový s odvetraním, tr. zaťaženia D400</t>
  </si>
  <si>
    <t>160614020</t>
  </si>
  <si>
    <t>42</t>
  </si>
  <si>
    <t>899231111.S</t>
  </si>
  <si>
    <t>Výšková úprava uličného vstupu alebo vpuste do 200 mm zvýšením mreže</t>
  </si>
  <si>
    <t>-524375683</t>
  </si>
  <si>
    <t>43</t>
  </si>
  <si>
    <t>5524100035001.S</t>
  </si>
  <si>
    <t>Mreža liatinová štvorcová 500x500 mm, tr. zaťaženia D400</t>
  </si>
  <si>
    <t>1338154994</t>
  </si>
  <si>
    <t>44</t>
  </si>
  <si>
    <t>899331111.S</t>
  </si>
  <si>
    <t>Výšková úprava uličného vstupu alebo vpuste do 200 mm zvýšením poklopu</t>
  </si>
  <si>
    <t>-1989280349</t>
  </si>
  <si>
    <t>45</t>
  </si>
  <si>
    <t>552410002300.S</t>
  </si>
  <si>
    <t>Poklop liatinový D400 priemer 600 mm</t>
  </si>
  <si>
    <t>-1318711247</t>
  </si>
  <si>
    <t>46</t>
  </si>
  <si>
    <t>899431111.S</t>
  </si>
  <si>
    <t>Výšková úprava uličného vstupu alebo vpuste do 200 mm zvýšením krycieho hrnca</t>
  </si>
  <si>
    <t>2059141876</t>
  </si>
  <si>
    <t>47</t>
  </si>
  <si>
    <t>552410000300.S</t>
  </si>
  <si>
    <t>Poklop ventilový pre vodu, plyn</t>
  </si>
  <si>
    <t>1782993418</t>
  </si>
  <si>
    <t>Ostatné konštrukcie a práce-búranie</t>
  </si>
  <si>
    <t>48</t>
  </si>
  <si>
    <t>914001111.S</t>
  </si>
  <si>
    <t>Osadenie a montáž cestnej zvislej dopravnej značky na stĺpik, stĺp, konzolu alebo objekt</t>
  </si>
  <si>
    <t>955638034</t>
  </si>
  <si>
    <t>49</t>
  </si>
  <si>
    <t>404410112325</t>
  </si>
  <si>
    <t>Informatívna značka ZDZ 301-20 "Križovatka s prednosťou v jazde (vedľajšia cesta sprava)", Zn lisovaná, V2-900 mm, RA2, P3, E2, SP1</t>
  </si>
  <si>
    <t>1723529925</t>
  </si>
  <si>
    <t>50</t>
  </si>
  <si>
    <t>404410113109</t>
  </si>
  <si>
    <t>Informatívna značka ZDZ 305-62 "Obec (Miestna časť obce:2+1 riadok)", Zn lisovaná, V3 - 840x1260 mm, RA2, P3, E2, SP1</t>
  </si>
  <si>
    <t>-1597915951</t>
  </si>
  <si>
    <t>51</t>
  </si>
  <si>
    <t>404410113122</t>
  </si>
  <si>
    <t>Informatívna značka ZDZ 306-62 "Koniec obce (Miestna časť obce:2+1 riadok)", Zn lisovaná, V3 - 840x1260 mm, RA2, P3, E2, SP1</t>
  </si>
  <si>
    <t>1163441046</t>
  </si>
  <si>
    <t>52</t>
  </si>
  <si>
    <t>404410000895</t>
  </si>
  <si>
    <t>Výstražná značka ZDZ 101 "Nebezpečenstvo", Zn lisovaná, V3-1260 mm, RA2, P3, E2, SP1</t>
  </si>
  <si>
    <t>-1405340178</t>
  </si>
  <si>
    <t>53</t>
  </si>
  <si>
    <t>404410180294</t>
  </si>
  <si>
    <t>Všeobecná dodatková tabuľa ZDZ 509-58 V2RA2 "Spresňujúce informácie (k značke 101: výjazd)", rozmer 330x600 mm, Zn lisovaná, P3, E2, SP1</t>
  </si>
  <si>
    <t>-258584887</t>
  </si>
  <si>
    <t>54</t>
  </si>
  <si>
    <t>404410000910</t>
  </si>
  <si>
    <t>Výstražná značka ZDZ 110-10 "Zákruta vľavo", Zn lisovaná, V2-900 mm, RA2, P3, E2, SP1</t>
  </si>
  <si>
    <t>989380841</t>
  </si>
  <si>
    <t>55</t>
  </si>
  <si>
    <t>404410112340</t>
  </si>
  <si>
    <t>Informatívna značka ZDZ 302 "Hlavná cesta", Zn lisovaná, V2-600 x 600 mm, RA2, P3, E2, SP1</t>
  </si>
  <si>
    <t>1409640780</t>
  </si>
  <si>
    <t>56</t>
  </si>
  <si>
    <t>404410180152</t>
  </si>
  <si>
    <t>Všeobecná dodatková tabuľa ZDZ 503-10 V2RA2 "Smerová šípka (doľava)", rozmer 330x600 mm, Zn lisovaná, P3, E2, SP1</t>
  </si>
  <si>
    <t>1607972039</t>
  </si>
  <si>
    <t>57</t>
  </si>
  <si>
    <t>404410036310</t>
  </si>
  <si>
    <t>Regulačná značka ZDZ 263 -40 "Koniec najvyššej dovolenej rýchlosti (40 km/h)", Zn lisovaná, V2 - kruh 600 mm, RA2, P3, E2, SP1</t>
  </si>
  <si>
    <t>-775872925</t>
  </si>
  <si>
    <t>58</t>
  </si>
  <si>
    <t>404410175896</t>
  </si>
  <si>
    <t>Návesť ZDZ 325-10 "Priechod pre chodcov (informačná značka,umiestnenie vpravo)", Zn lisovaná, V2-750x750 mm, RA2, P3, E2, SP1</t>
  </si>
  <si>
    <t>-659790217</t>
  </si>
  <si>
    <t>59</t>
  </si>
  <si>
    <t>404410036220</t>
  </si>
  <si>
    <t>Regulačná značka ZDZ 253 -40 "Najvyššia dovolená rýchlosť (40 km/h)", Zn lisovaná, V2 - kruh 600 mm, RA2, P3, E2, SP1</t>
  </si>
  <si>
    <t>978652968</t>
  </si>
  <si>
    <t>60</t>
  </si>
  <si>
    <t>404410180156</t>
  </si>
  <si>
    <t>Všeobecná dodatková tabuľa ZDZ 503-20 V2RA2 "Smerová šípka (doprava)", rozmer 330x600 mm, Zn lisovaná, P3, E2, SP1</t>
  </si>
  <si>
    <t>1295121897</t>
  </si>
  <si>
    <t>61</t>
  </si>
  <si>
    <t>404410113127</t>
  </si>
  <si>
    <t>Informatívna značka ZDZ 305-50 "Obec (1-riadkový názov)", Zn lisovaná, V3 - 840x1260 mm, RA2, P3, E2, SP1</t>
  </si>
  <si>
    <t>1079787313</t>
  </si>
  <si>
    <t>62</t>
  </si>
  <si>
    <t>404410113116</t>
  </si>
  <si>
    <t>Informatívna značka ZDZ 306-50 "Koniec obce (1-riadkový názov)", Zn lisovaná, V3 - 840x1260 mm, RA2, P3, E2, SP1</t>
  </si>
  <si>
    <t>-2017135920</t>
  </si>
  <si>
    <t>63</t>
  </si>
  <si>
    <t>404410000925</t>
  </si>
  <si>
    <t>Výstražná značka ZDZ 110-20 "Zákruta vpravo", Zn lisovaná, V2-900 mm, RA2, P3, E2, SP1</t>
  </si>
  <si>
    <t>-960574149</t>
  </si>
  <si>
    <t>64</t>
  </si>
  <si>
    <t>914501121.S</t>
  </si>
  <si>
    <t>Montáž stĺpika zvislej dopravnej značky dĺžky do 3,5 m do betónového základu</t>
  </si>
  <si>
    <t>1408424300</t>
  </si>
  <si>
    <t>65</t>
  </si>
  <si>
    <t>404490008400.S</t>
  </si>
  <si>
    <t>Stĺpik Zn, d 60 mm, pre dopravné značky</t>
  </si>
  <si>
    <t>1465204629</t>
  </si>
  <si>
    <t>66</t>
  </si>
  <si>
    <t>404440000100.S</t>
  </si>
  <si>
    <t>Úchyt na stĺpik, d 60 mm, križový, Zn</t>
  </si>
  <si>
    <t>-973888334</t>
  </si>
  <si>
    <t>67</t>
  </si>
  <si>
    <t>404490008600.S</t>
  </si>
  <si>
    <t>Krytka stĺpika, d 60 mm, plastová</t>
  </si>
  <si>
    <t>-2072169846</t>
  </si>
  <si>
    <t>68</t>
  </si>
  <si>
    <t>914811114.S</t>
  </si>
  <si>
    <t>Projekt dočasného dopravného značenia s určením, povolenie na zvláštne užívanie, povolenie na vydanie uzávierky</t>
  </si>
  <si>
    <t>-1129548683</t>
  </si>
  <si>
    <t>69</t>
  </si>
  <si>
    <t>914812213.S</t>
  </si>
  <si>
    <t>Dočasné dopravné značenie</t>
  </si>
  <si>
    <t>kpl</t>
  </si>
  <si>
    <t>-150838507</t>
  </si>
  <si>
    <t>70</t>
  </si>
  <si>
    <t>915716222.S</t>
  </si>
  <si>
    <t>Vodorovné dopravné značenie dvojzložkovým studeným plastom čiar tenkých súvislých, farba biela retroreflexná šírky 120 mm</t>
  </si>
  <si>
    <t>-1232051655</t>
  </si>
  <si>
    <t>71</t>
  </si>
  <si>
    <t>915716224.S</t>
  </si>
  <si>
    <t>Vodorovné dopravné značenie dvojzložkovým studeným plastom čiar hrubých súvislých, farba biela retroreflexná šírky 250 mm</t>
  </si>
  <si>
    <t>422457629</t>
  </si>
  <si>
    <t>72</t>
  </si>
  <si>
    <t>915716242.S</t>
  </si>
  <si>
    <t>Vodorovné dopravné značenie dvojzložkovým studeným plastom čiar tenkých prerušovaných, farba biela retroreflexná šírky 120 mm</t>
  </si>
  <si>
    <t>-586091592</t>
  </si>
  <si>
    <t>73</t>
  </si>
  <si>
    <t>915716244.S</t>
  </si>
  <si>
    <t>Vodorovné dopravné značenie dvojzložkovým studeným plastom čiar hrubých prerušovaných, farba biela retroreflexná šírky 250 mm</t>
  </si>
  <si>
    <t>1021993491</t>
  </si>
  <si>
    <t>74</t>
  </si>
  <si>
    <t>915721312.S</t>
  </si>
  <si>
    <t>Vodorovné dopravné značenie dvojzložkovým studeným plastom prechodov pre chodcov, šípky, symboly a pod., biela retroreflexná</t>
  </si>
  <si>
    <t>-1336514987</t>
  </si>
  <si>
    <t>75</t>
  </si>
  <si>
    <t>915791111.S</t>
  </si>
  <si>
    <t>Predznačenie pre značenie striekané farbou z náterových hmôt deliace čiary, vodiace prúžky</t>
  </si>
  <si>
    <t>-1031433023</t>
  </si>
  <si>
    <t>76</t>
  </si>
  <si>
    <t>915791112.S</t>
  </si>
  <si>
    <t>Predznačenie pre vodorovné značenie striekané farbou alebo vykonávané z náterových hmôt</t>
  </si>
  <si>
    <t>1460952150</t>
  </si>
  <si>
    <t>77</t>
  </si>
  <si>
    <t>919720122.S</t>
  </si>
  <si>
    <t>Geomreža pre vystuženie asfaltových vrstiev komunikácií zo sklenných vlákien, pozdĺžna pevnosť v ťahu nad 50 do 100 kN/m</t>
  </si>
  <si>
    <t>1120170115</t>
  </si>
  <si>
    <t>78</t>
  </si>
  <si>
    <t>693210003400.S</t>
  </si>
  <si>
    <t>Geomreža sklovláknitá, pevnosť v ťahu 100 kN/m, výstužná do asfaltových vrstiev vozoviek</t>
  </si>
  <si>
    <t>-700136543</t>
  </si>
  <si>
    <t>79</t>
  </si>
  <si>
    <t>919726173.S</t>
  </si>
  <si>
    <t>Rezanie priečnych alebo pozdĺžnych dilatačných škár živič. plôch pre vytvor. komôrky pre zálievku, š. 10 mm, hĺ. 25 mm</t>
  </si>
  <si>
    <t>1763168060</t>
  </si>
  <si>
    <t>80</t>
  </si>
  <si>
    <t>919726712.S</t>
  </si>
  <si>
    <t>Tesnenie dilatačných škár zálievkou za tepla pre komôrku s tesniacim profilom š. 10 mm hl. 25 mm</t>
  </si>
  <si>
    <t>1971730482</t>
  </si>
  <si>
    <t>81</t>
  </si>
  <si>
    <t>938909422.S</t>
  </si>
  <si>
    <t>Čistenie priekop komunikácií strojne priekopovým rýpadlom o objeme nánosu nad 0,15 do 0,30 m3/m, -0,19460 t</t>
  </si>
  <si>
    <t>1802300063</t>
  </si>
  <si>
    <t>82</t>
  </si>
  <si>
    <t>938909611.S</t>
  </si>
  <si>
    <t xml:space="preserve">Odstránenie nánosu na krajniciach priem. hr. nad 50 do 100 mm,  -0,12600t</t>
  </si>
  <si>
    <t>-109394272</t>
  </si>
  <si>
    <t>83</t>
  </si>
  <si>
    <t>966006132.S</t>
  </si>
  <si>
    <t xml:space="preserve">Odstránenie značky, pre staničenie a ohraničenie so stĺpikmi s bet. pätkami,  -0,08200t</t>
  </si>
  <si>
    <t>76933332</t>
  </si>
  <si>
    <t>84</t>
  </si>
  <si>
    <t>966006211.S</t>
  </si>
  <si>
    <t xml:space="preserve">Odstránenie (demontáž) zvislej dopravnej značky zo stĺpov, stĺpikov alebo konzol,  -0,00400t</t>
  </si>
  <si>
    <t>312878724</t>
  </si>
  <si>
    <t>85</t>
  </si>
  <si>
    <t>979082213.S</t>
  </si>
  <si>
    <t>Vodorovná doprava sutiny so zložením a hrubým urovnaním na vzdialenosť do 1 km</t>
  </si>
  <si>
    <t>831887575</t>
  </si>
  <si>
    <t>86</t>
  </si>
  <si>
    <t>979082219.S</t>
  </si>
  <si>
    <t>Príplatok k cene za každý ďalší aj začatý 1 km nad 1 km pre vodorovnú dopravu sutiny</t>
  </si>
  <si>
    <t>2006453928</t>
  </si>
  <si>
    <t>87</t>
  </si>
  <si>
    <t>979084216.S</t>
  </si>
  <si>
    <t>Vodorovná doprava vybúraných hmôt po suchu bez naloženia, ale so zložením na vzdialenosť do 5 km</t>
  </si>
  <si>
    <t>-1508542615</t>
  </si>
  <si>
    <t>88</t>
  </si>
  <si>
    <t>979084219.S</t>
  </si>
  <si>
    <t>Príplatok k cene za každých ďalších aj začatých 5 km nad 5 km</t>
  </si>
  <si>
    <t>955452144</t>
  </si>
  <si>
    <t>89</t>
  </si>
  <si>
    <t>979087212.S</t>
  </si>
  <si>
    <t>Nakladanie na dopravné prostriedky pre vodorovnú dopravu sutiny</t>
  </si>
  <si>
    <t>2026165310</t>
  </si>
  <si>
    <t>90</t>
  </si>
  <si>
    <t>979087213.S</t>
  </si>
  <si>
    <t>Nakladanie na dopravné prostriedky pre vodorovnú dopravu vybúraných hmôt</t>
  </si>
  <si>
    <t>842027153</t>
  </si>
  <si>
    <t>91</t>
  </si>
  <si>
    <t>979089721.S</t>
  </si>
  <si>
    <t>Poplatok za uloženie stavebného odpadu na recykláciu - betón bez armovania, veľkosť do 50 x 50 cm (17 01 01)</t>
  </si>
  <si>
    <t>1827079486</t>
  </si>
  <si>
    <t>99</t>
  </si>
  <si>
    <t>Presun hmôt HSV</t>
  </si>
  <si>
    <t>92</t>
  </si>
  <si>
    <t>998225311.S</t>
  </si>
  <si>
    <t>Presun hmôt pre opravy a údržbu komunikácií a letísk s krytom asfaltovým alebo betónovým</t>
  </si>
  <si>
    <t>344993265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</si>
</sst>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left" vertical="center"/>
    </xf>
    <xf numFmtId="4" fontId="16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7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0" borderId="14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right" vertical="center"/>
    </xf>
    <xf numFmtId="0" fontId="20" fillId="4" borderId="8" xfId="0" applyFont="1" applyFill="1" applyBorder="1" applyAlignment="1" applyProtection="1">
      <alignment horizontal="left" vertical="center"/>
    </xf>
    <xf numFmtId="0" fontId="20" fillId="4" borderId="0" xfId="0" applyFont="1" applyFill="1" applyAlignment="1" applyProtection="1">
      <alignment horizontal="center" vertical="center"/>
    </xf>
    <xf numFmtId="0" fontId="21" fillId="0" borderId="16" xfId="0" applyFont="1" applyBorder="1" applyAlignment="1" applyProtection="1">
      <alignment horizontal="center" vertical="center" wrapText="1"/>
    </xf>
    <xf numFmtId="0" fontId="21" fillId="0" borderId="17" xfId="0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0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0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0" fillId="4" borderId="16" xfId="0" applyFont="1" applyFill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0" fillId="0" borderId="22" xfId="0" applyFont="1" applyBorder="1" applyAlignment="1" applyProtection="1">
      <alignment horizontal="center" vertical="center"/>
    </xf>
    <xf numFmtId="49" fontId="20" fillId="0" borderId="22" xfId="0" applyNumberFormat="1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167" fontId="20" fillId="0" borderId="22" xfId="0" applyNumberFormat="1" applyFont="1" applyBorder="1" applyAlignment="1" applyProtection="1">
      <alignment vertical="center"/>
    </xf>
    <xf numFmtId="4" fontId="20" fillId="2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1" fillId="2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166" fontId="21" fillId="0" borderId="0" xfId="0" applyNumberFormat="1" applyFont="1" applyBorder="1" applyAlignment="1" applyProtection="1">
      <alignment vertical="center"/>
    </xf>
    <xf numFmtId="166" fontId="21" fillId="0" borderId="15" xfId="0" applyNumberFormat="1" applyFont="1" applyBorder="1" applyAlignment="1" applyProtection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22" xfId="0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21" fillId="2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1" fillId="0" borderId="20" xfId="0" applyNumberFormat="1" applyFont="1" applyBorder="1" applyAlignment="1" applyProtection="1">
      <alignment vertical="center"/>
    </xf>
    <xf numFmtId="166" fontId="21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="1" customFormat="1" ht="24.96" customHeight="1">
      <c r="B4" s="18"/>
      <c r="C4" s="19"/>
      <c r="D4" s="20" t="s">
        <v>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9</v>
      </c>
      <c r="BE4" s="22" t="s">
        <v>10</v>
      </c>
      <c r="BS4" s="14" t="s">
        <v>11</v>
      </c>
    </row>
    <row r="5" s="1" customFormat="1" ht="12" customHeight="1">
      <c r="B5" s="18"/>
      <c r="C5" s="19"/>
      <c r="D5" s="23" t="s">
        <v>12</v>
      </c>
      <c r="E5" s="19"/>
      <c r="F5" s="19"/>
      <c r="G5" s="19"/>
      <c r="H5" s="19"/>
      <c r="I5" s="19"/>
      <c r="J5" s="19"/>
      <c r="K5" s="24" t="s">
        <v>13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14</v>
      </c>
      <c r="BS5" s="14" t="s">
        <v>6</v>
      </c>
    </row>
    <row r="6" s="1" customFormat="1" ht="36.96" customHeight="1">
      <c r="B6" s="18"/>
      <c r="C6" s="19"/>
      <c r="D6" s="26" t="s">
        <v>15</v>
      </c>
      <c r="E6" s="19"/>
      <c r="F6" s="19"/>
      <c r="G6" s="19"/>
      <c r="H6" s="19"/>
      <c r="I6" s="19"/>
      <c r="J6" s="19"/>
      <c r="K6" s="27" t="s">
        <v>16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17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18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19</v>
      </c>
      <c r="E8" s="19"/>
      <c r="F8" s="19"/>
      <c r="G8" s="19"/>
      <c r="H8" s="19"/>
      <c r="I8" s="19"/>
      <c r="J8" s="19"/>
      <c r="K8" s="24" t="s">
        <v>20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21</v>
      </c>
      <c r="AL8" s="19"/>
      <c r="AM8" s="19"/>
      <c r="AN8" s="30" t="s">
        <v>22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23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24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20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25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26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24</v>
      </c>
      <c r="AL13" s="19"/>
      <c r="AM13" s="19"/>
      <c r="AN13" s="31" t="s">
        <v>27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27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25</v>
      </c>
      <c r="AL14" s="19"/>
      <c r="AM14" s="19"/>
      <c r="AN14" s="31" t="s">
        <v>27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28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24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20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25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29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30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24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20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25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29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32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33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34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35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36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37</v>
      </c>
      <c r="E29" s="44"/>
      <c r="F29" s="45" t="s">
        <v>38</v>
      </c>
      <c r="G29" s="44"/>
      <c r="H29" s="44"/>
      <c r="I29" s="44"/>
      <c r="J29" s="44"/>
      <c r="K29" s="44"/>
      <c r="L29" s="46">
        <v>0.23000000000000001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7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7">
        <f>ROUND(AV94, 2)</f>
        <v>0</v>
      </c>
      <c r="AL29" s="44"/>
      <c r="AM29" s="44"/>
      <c r="AN29" s="44"/>
      <c r="AO29" s="44"/>
      <c r="AP29" s="44"/>
      <c r="AQ29" s="44"/>
      <c r="AR29" s="48"/>
      <c r="BE29" s="49"/>
    </row>
    <row r="30" s="3" customFormat="1" ht="14.4" customHeight="1">
      <c r="A30" s="3"/>
      <c r="B30" s="43"/>
      <c r="C30" s="44"/>
      <c r="D30" s="44"/>
      <c r="E30" s="44"/>
      <c r="F30" s="45" t="s">
        <v>39</v>
      </c>
      <c r="G30" s="44"/>
      <c r="H30" s="44"/>
      <c r="I30" s="44"/>
      <c r="J30" s="44"/>
      <c r="K30" s="44"/>
      <c r="L30" s="46">
        <v>0.23000000000000001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7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7">
        <f>ROUND(AW94, 2)</f>
        <v>0</v>
      </c>
      <c r="AL30" s="44"/>
      <c r="AM30" s="44"/>
      <c r="AN30" s="44"/>
      <c r="AO30" s="44"/>
      <c r="AP30" s="44"/>
      <c r="AQ30" s="44"/>
      <c r="AR30" s="48"/>
      <c r="BE30" s="49"/>
    </row>
    <row r="31" hidden="1" s="3" customFormat="1" ht="14.4" customHeight="1">
      <c r="A31" s="3"/>
      <c r="B31" s="43"/>
      <c r="C31" s="44"/>
      <c r="D31" s="44"/>
      <c r="E31" s="44"/>
      <c r="F31" s="29" t="s">
        <v>40</v>
      </c>
      <c r="G31" s="44"/>
      <c r="H31" s="44"/>
      <c r="I31" s="44"/>
      <c r="J31" s="44"/>
      <c r="K31" s="44"/>
      <c r="L31" s="46">
        <v>0.23000000000000001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7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7">
        <v>0</v>
      </c>
      <c r="AL31" s="44"/>
      <c r="AM31" s="44"/>
      <c r="AN31" s="44"/>
      <c r="AO31" s="44"/>
      <c r="AP31" s="44"/>
      <c r="AQ31" s="44"/>
      <c r="AR31" s="48"/>
      <c r="BE31" s="49"/>
    </row>
    <row r="32" hidden="1" s="3" customFormat="1" ht="14.4" customHeight="1">
      <c r="A32" s="3"/>
      <c r="B32" s="43"/>
      <c r="C32" s="44"/>
      <c r="D32" s="44"/>
      <c r="E32" s="44"/>
      <c r="F32" s="29" t="s">
        <v>41</v>
      </c>
      <c r="G32" s="44"/>
      <c r="H32" s="44"/>
      <c r="I32" s="44"/>
      <c r="J32" s="44"/>
      <c r="K32" s="44"/>
      <c r="L32" s="46">
        <v>0.23000000000000001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7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7">
        <v>0</v>
      </c>
      <c r="AL32" s="44"/>
      <c r="AM32" s="44"/>
      <c r="AN32" s="44"/>
      <c r="AO32" s="44"/>
      <c r="AP32" s="44"/>
      <c r="AQ32" s="44"/>
      <c r="AR32" s="48"/>
      <c r="BE32" s="49"/>
    </row>
    <row r="33" hidden="1" s="3" customFormat="1" ht="14.4" customHeight="1">
      <c r="A33" s="3"/>
      <c r="B33" s="43"/>
      <c r="C33" s="44"/>
      <c r="D33" s="44"/>
      <c r="E33" s="44"/>
      <c r="F33" s="45" t="s">
        <v>42</v>
      </c>
      <c r="G33" s="44"/>
      <c r="H33" s="44"/>
      <c r="I33" s="44"/>
      <c r="J33" s="44"/>
      <c r="K33" s="44"/>
      <c r="L33" s="46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7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7">
        <v>0</v>
      </c>
      <c r="AL33" s="44"/>
      <c r="AM33" s="44"/>
      <c r="AN33" s="44"/>
      <c r="AO33" s="44"/>
      <c r="AP33" s="44"/>
      <c r="AQ33" s="44"/>
      <c r="AR33" s="48"/>
      <c r="BE33" s="49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50"/>
      <c r="D35" s="51" t="s">
        <v>43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3" t="s">
        <v>44</v>
      </c>
      <c r="U35" s="52"/>
      <c r="V35" s="52"/>
      <c r="W35" s="52"/>
      <c r="X35" s="54" t="s">
        <v>45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5">
        <f>SUM(AK26:AK33)</f>
        <v>0</v>
      </c>
      <c r="AL35" s="52"/>
      <c r="AM35" s="52"/>
      <c r="AN35" s="52"/>
      <c r="AO35" s="56"/>
      <c r="AP35" s="50"/>
      <c r="AQ35" s="50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7"/>
      <c r="C49" s="58"/>
      <c r="D49" s="59" t="s">
        <v>46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59" t="s">
        <v>47</v>
      </c>
      <c r="AI49" s="60"/>
      <c r="AJ49" s="60"/>
      <c r="AK49" s="60"/>
      <c r="AL49" s="60"/>
      <c r="AM49" s="60"/>
      <c r="AN49" s="60"/>
      <c r="AO49" s="60"/>
      <c r="AP49" s="58"/>
      <c r="AQ49" s="58"/>
      <c r="AR49" s="61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2" t="s">
        <v>48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2" t="s">
        <v>49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2" t="s">
        <v>48</v>
      </c>
      <c r="AI60" s="39"/>
      <c r="AJ60" s="39"/>
      <c r="AK60" s="39"/>
      <c r="AL60" s="39"/>
      <c r="AM60" s="62" t="s">
        <v>49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9" t="s">
        <v>50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59" t="s">
        <v>51</v>
      </c>
      <c r="AI64" s="63"/>
      <c r="AJ64" s="63"/>
      <c r="AK64" s="63"/>
      <c r="AL64" s="63"/>
      <c r="AM64" s="63"/>
      <c r="AN64" s="63"/>
      <c r="AO64" s="63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2" t="s">
        <v>48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2" t="s">
        <v>49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2" t="s">
        <v>48</v>
      </c>
      <c r="AI75" s="39"/>
      <c r="AJ75" s="39"/>
      <c r="AK75" s="39"/>
      <c r="AL75" s="39"/>
      <c r="AM75" s="62" t="s">
        <v>49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41"/>
      <c r="BE77" s="35"/>
    </row>
    <row r="81" s="2" customFormat="1" ht="6.96" customHeight="1">
      <c r="A81" s="35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41"/>
      <c r="BE81" s="35"/>
    </row>
    <row r="82" s="2" customFormat="1" ht="24.96" customHeight="1">
      <c r="A82" s="35"/>
      <c r="B82" s="36"/>
      <c r="C82" s="20" t="s">
        <v>52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8"/>
      <c r="C84" s="29" t="s">
        <v>12</v>
      </c>
      <c r="D84" s="69"/>
      <c r="E84" s="69"/>
      <c r="F84" s="69"/>
      <c r="G84" s="69"/>
      <c r="H84" s="69"/>
      <c r="I84" s="69"/>
      <c r="J84" s="69"/>
      <c r="K84" s="69"/>
      <c r="L84" s="69" t="str">
        <f>K5</f>
        <v>08</v>
      </c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70"/>
      <c r="BE84" s="4"/>
    </row>
    <row r="85" s="5" customFormat="1" ht="36.96" customHeight="1">
      <c r="A85" s="5"/>
      <c r="B85" s="71"/>
      <c r="C85" s="72" t="s">
        <v>15</v>
      </c>
      <c r="D85" s="73"/>
      <c r="E85" s="73"/>
      <c r="F85" s="73"/>
      <c r="G85" s="73"/>
      <c r="H85" s="73"/>
      <c r="I85" s="73"/>
      <c r="J85" s="73"/>
      <c r="K85" s="73"/>
      <c r="L85" s="74" t="str">
        <f>K6</f>
        <v>Miloslavov III/1054</v>
      </c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5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19</v>
      </c>
      <c r="D87" s="37"/>
      <c r="E87" s="37"/>
      <c r="F87" s="37"/>
      <c r="G87" s="37"/>
      <c r="H87" s="37"/>
      <c r="I87" s="37"/>
      <c r="J87" s="37"/>
      <c r="K87" s="37"/>
      <c r="L87" s="76" t="str">
        <f>IF(K8="","",K8)</f>
        <v xml:space="preserve"> 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21</v>
      </c>
      <c r="AJ87" s="37"/>
      <c r="AK87" s="37"/>
      <c r="AL87" s="37"/>
      <c r="AM87" s="77" t="str">
        <f>IF(AN8= "","",AN8)</f>
        <v>27. 7. 2026</v>
      </c>
      <c r="AN87" s="77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15.15" customHeight="1">
      <c r="A89" s="35"/>
      <c r="B89" s="36"/>
      <c r="C89" s="29" t="s">
        <v>23</v>
      </c>
      <c r="D89" s="37"/>
      <c r="E89" s="37"/>
      <c r="F89" s="37"/>
      <c r="G89" s="37"/>
      <c r="H89" s="37"/>
      <c r="I89" s="37"/>
      <c r="J89" s="37"/>
      <c r="K89" s="37"/>
      <c r="L89" s="69" t="str">
        <f>IF(E11= "","",E11)</f>
        <v xml:space="preserve"> 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28</v>
      </c>
      <c r="AJ89" s="37"/>
      <c r="AK89" s="37"/>
      <c r="AL89" s="37"/>
      <c r="AM89" s="78" t="str">
        <f>IF(E17="","",E17)</f>
        <v xml:space="preserve"> </v>
      </c>
      <c r="AN89" s="69"/>
      <c r="AO89" s="69"/>
      <c r="AP89" s="69"/>
      <c r="AQ89" s="37"/>
      <c r="AR89" s="41"/>
      <c r="AS89" s="79" t="s">
        <v>53</v>
      </c>
      <c r="AT89" s="80"/>
      <c r="AU89" s="81"/>
      <c r="AV89" s="81"/>
      <c r="AW89" s="81"/>
      <c r="AX89" s="81"/>
      <c r="AY89" s="81"/>
      <c r="AZ89" s="81"/>
      <c r="BA89" s="81"/>
      <c r="BB89" s="81"/>
      <c r="BC89" s="81"/>
      <c r="BD89" s="82"/>
      <c r="BE89" s="35"/>
    </row>
    <row r="90" s="2" customFormat="1" ht="15.15" customHeight="1">
      <c r="A90" s="35"/>
      <c r="B90" s="36"/>
      <c r="C90" s="29" t="s">
        <v>26</v>
      </c>
      <c r="D90" s="37"/>
      <c r="E90" s="37"/>
      <c r="F90" s="37"/>
      <c r="G90" s="37"/>
      <c r="H90" s="37"/>
      <c r="I90" s="37"/>
      <c r="J90" s="37"/>
      <c r="K90" s="37"/>
      <c r="L90" s="69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30</v>
      </c>
      <c r="AJ90" s="37"/>
      <c r="AK90" s="37"/>
      <c r="AL90" s="37"/>
      <c r="AM90" s="78" t="str">
        <f>IF(E20="","",E20)</f>
        <v xml:space="preserve"> </v>
      </c>
      <c r="AN90" s="69"/>
      <c r="AO90" s="69"/>
      <c r="AP90" s="69"/>
      <c r="AQ90" s="37"/>
      <c r="AR90" s="41"/>
      <c r="AS90" s="83"/>
      <c r="AT90" s="84"/>
      <c r="AU90" s="85"/>
      <c r="AV90" s="85"/>
      <c r="AW90" s="85"/>
      <c r="AX90" s="85"/>
      <c r="AY90" s="85"/>
      <c r="AZ90" s="85"/>
      <c r="BA90" s="85"/>
      <c r="BB90" s="85"/>
      <c r="BC90" s="85"/>
      <c r="BD90" s="86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7"/>
      <c r="AT91" s="88"/>
      <c r="AU91" s="89"/>
      <c r="AV91" s="89"/>
      <c r="AW91" s="89"/>
      <c r="AX91" s="89"/>
      <c r="AY91" s="89"/>
      <c r="AZ91" s="89"/>
      <c r="BA91" s="89"/>
      <c r="BB91" s="89"/>
      <c r="BC91" s="89"/>
      <c r="BD91" s="90"/>
      <c r="BE91" s="35"/>
    </row>
    <row r="92" s="2" customFormat="1" ht="29.28" customHeight="1">
      <c r="A92" s="35"/>
      <c r="B92" s="36"/>
      <c r="C92" s="91" t="s">
        <v>54</v>
      </c>
      <c r="D92" s="92"/>
      <c r="E92" s="92"/>
      <c r="F92" s="92"/>
      <c r="G92" s="92"/>
      <c r="H92" s="93"/>
      <c r="I92" s="94" t="s">
        <v>55</v>
      </c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5" t="s">
        <v>56</v>
      </c>
      <c r="AH92" s="92"/>
      <c r="AI92" s="92"/>
      <c r="AJ92" s="92"/>
      <c r="AK92" s="92"/>
      <c r="AL92" s="92"/>
      <c r="AM92" s="92"/>
      <c r="AN92" s="94" t="s">
        <v>57</v>
      </c>
      <c r="AO92" s="92"/>
      <c r="AP92" s="96"/>
      <c r="AQ92" s="97" t="s">
        <v>58</v>
      </c>
      <c r="AR92" s="41"/>
      <c r="AS92" s="98" t="s">
        <v>59</v>
      </c>
      <c r="AT92" s="99" t="s">
        <v>60</v>
      </c>
      <c r="AU92" s="99" t="s">
        <v>61</v>
      </c>
      <c r="AV92" s="99" t="s">
        <v>62</v>
      </c>
      <c r="AW92" s="99" t="s">
        <v>63</v>
      </c>
      <c r="AX92" s="99" t="s">
        <v>64</v>
      </c>
      <c r="AY92" s="99" t="s">
        <v>65</v>
      </c>
      <c r="AZ92" s="99" t="s">
        <v>66</v>
      </c>
      <c r="BA92" s="99" t="s">
        <v>67</v>
      </c>
      <c r="BB92" s="99" t="s">
        <v>68</v>
      </c>
      <c r="BC92" s="99" t="s">
        <v>69</v>
      </c>
      <c r="BD92" s="100" t="s">
        <v>70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1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3"/>
      <c r="BE93" s="35"/>
    </row>
    <row r="94" s="6" customFormat="1" ht="32.4" customHeight="1">
      <c r="A94" s="6"/>
      <c r="B94" s="104"/>
      <c r="C94" s="105" t="s">
        <v>71</v>
      </c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7">
        <f>ROUND(AG95,2)</f>
        <v>0</v>
      </c>
      <c r="AH94" s="107"/>
      <c r="AI94" s="107"/>
      <c r="AJ94" s="107"/>
      <c r="AK94" s="107"/>
      <c r="AL94" s="107"/>
      <c r="AM94" s="107"/>
      <c r="AN94" s="108">
        <f>SUM(AG94,AT94)</f>
        <v>0</v>
      </c>
      <c r="AO94" s="108"/>
      <c r="AP94" s="108"/>
      <c r="AQ94" s="109" t="s">
        <v>1</v>
      </c>
      <c r="AR94" s="110"/>
      <c r="AS94" s="111">
        <f>ROUND(AS95,2)</f>
        <v>0</v>
      </c>
      <c r="AT94" s="112">
        <f>ROUND(SUM(AV94:AW94),2)</f>
        <v>0</v>
      </c>
      <c r="AU94" s="113">
        <f>ROUND(AU95,5)</f>
        <v>0</v>
      </c>
      <c r="AV94" s="112">
        <f>ROUND(AZ94*L29,2)</f>
        <v>0</v>
      </c>
      <c r="AW94" s="112">
        <f>ROUND(BA94*L30,2)</f>
        <v>0</v>
      </c>
      <c r="AX94" s="112">
        <f>ROUND(BB94*L29,2)</f>
        <v>0</v>
      </c>
      <c r="AY94" s="112">
        <f>ROUND(BC94*L30,2)</f>
        <v>0</v>
      </c>
      <c r="AZ94" s="112">
        <f>ROUND(AZ95,2)</f>
        <v>0</v>
      </c>
      <c r="BA94" s="112">
        <f>ROUND(BA95,2)</f>
        <v>0</v>
      </c>
      <c r="BB94" s="112">
        <f>ROUND(BB95,2)</f>
        <v>0</v>
      </c>
      <c r="BC94" s="112">
        <f>ROUND(BC95,2)</f>
        <v>0</v>
      </c>
      <c r="BD94" s="114">
        <f>ROUND(BD95,2)</f>
        <v>0</v>
      </c>
      <c r="BE94" s="6"/>
      <c r="BS94" s="115" t="s">
        <v>72</v>
      </c>
      <c r="BT94" s="115" t="s">
        <v>73</v>
      </c>
      <c r="BV94" s="115" t="s">
        <v>74</v>
      </c>
      <c r="BW94" s="115" t="s">
        <v>5</v>
      </c>
      <c r="BX94" s="115" t="s">
        <v>75</v>
      </c>
      <c r="CL94" s="115" t="s">
        <v>1</v>
      </c>
    </row>
    <row r="95" s="7" customFormat="1" ht="16.5" customHeight="1">
      <c r="A95" s="116" t="s">
        <v>76</v>
      </c>
      <c r="B95" s="117"/>
      <c r="C95" s="118"/>
      <c r="D95" s="119" t="s">
        <v>13</v>
      </c>
      <c r="E95" s="119"/>
      <c r="F95" s="119"/>
      <c r="G95" s="119"/>
      <c r="H95" s="119"/>
      <c r="I95" s="120"/>
      <c r="J95" s="119" t="s">
        <v>16</v>
      </c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21">
        <f>'08 - Miloslavov III-1054'!J28</f>
        <v>0</v>
      </c>
      <c r="AH95" s="120"/>
      <c r="AI95" s="120"/>
      <c r="AJ95" s="120"/>
      <c r="AK95" s="120"/>
      <c r="AL95" s="120"/>
      <c r="AM95" s="120"/>
      <c r="AN95" s="121">
        <f>SUM(AG95,AT95)</f>
        <v>0</v>
      </c>
      <c r="AO95" s="120"/>
      <c r="AP95" s="120"/>
      <c r="AQ95" s="122" t="s">
        <v>77</v>
      </c>
      <c r="AR95" s="123"/>
      <c r="AS95" s="124">
        <v>0</v>
      </c>
      <c r="AT95" s="125">
        <f>ROUND(SUM(AV95:AW95),2)</f>
        <v>0</v>
      </c>
      <c r="AU95" s="126">
        <f>'08 - Miloslavov III-1054'!P119</f>
        <v>0</v>
      </c>
      <c r="AV95" s="125">
        <f>'08 - Miloslavov III-1054'!J31</f>
        <v>0</v>
      </c>
      <c r="AW95" s="125">
        <f>'08 - Miloslavov III-1054'!J32</f>
        <v>0</v>
      </c>
      <c r="AX95" s="125">
        <f>'08 - Miloslavov III-1054'!J33</f>
        <v>0</v>
      </c>
      <c r="AY95" s="125">
        <f>'08 - Miloslavov III-1054'!J34</f>
        <v>0</v>
      </c>
      <c r="AZ95" s="125">
        <f>'08 - Miloslavov III-1054'!F31</f>
        <v>0</v>
      </c>
      <c r="BA95" s="125">
        <f>'08 - Miloslavov III-1054'!F32</f>
        <v>0</v>
      </c>
      <c r="BB95" s="125">
        <f>'08 - Miloslavov III-1054'!F33</f>
        <v>0</v>
      </c>
      <c r="BC95" s="125">
        <f>'08 - Miloslavov III-1054'!F34</f>
        <v>0</v>
      </c>
      <c r="BD95" s="127">
        <f>'08 - Miloslavov III-1054'!F35</f>
        <v>0</v>
      </c>
      <c r="BE95" s="7"/>
      <c r="BT95" s="128" t="s">
        <v>78</v>
      </c>
      <c r="BU95" s="128" t="s">
        <v>79</v>
      </c>
      <c r="BV95" s="128" t="s">
        <v>74</v>
      </c>
      <c r="BW95" s="128" t="s">
        <v>5</v>
      </c>
      <c r="BX95" s="128" t="s">
        <v>75</v>
      </c>
      <c r="CL95" s="128" t="s">
        <v>1</v>
      </c>
    </row>
    <row r="96" s="2" customFormat="1" ht="30" customHeight="1">
      <c r="A96" s="35"/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64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41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sheetProtection sheet="1" formatColumns="0" formatRows="0" objects="1" scenarios="1" spinCount="100000" saltValue="OxtAl78U98//wG3d7znZs9DyD9plLE+S5jWChZ/ZbLXufnWLZyw2mbxLEoyYHQck3mKfmscW8Lz1tJPG0aV+bg==" hashValue="6pWs0diCnumFkM1YkilZtsTvISmy8liCRHFrzAkwyZEefM6OYnJDrCZd68zwS3VmjXqZaCB9QJ1L4H8hEnM1nw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08 - Miloslavov III-1054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5</v>
      </c>
    </row>
    <row r="3" hidden="1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7"/>
      <c r="AT3" s="14" t="s">
        <v>73</v>
      </c>
    </row>
    <row r="4" hidden="1" s="1" customFormat="1" ht="24.96" customHeight="1">
      <c r="B4" s="17"/>
      <c r="D4" s="131" t="s">
        <v>80</v>
      </c>
      <c r="L4" s="17"/>
      <c r="M4" s="132" t="s">
        <v>9</v>
      </c>
      <c r="AT4" s="14" t="s">
        <v>4</v>
      </c>
    </row>
    <row r="5" hidden="1" s="1" customFormat="1" ht="6.96" customHeight="1">
      <c r="B5" s="17"/>
      <c r="L5" s="17"/>
    </row>
    <row r="6" hidden="1" s="2" customFormat="1" ht="12" customHeight="1">
      <c r="A6" s="35"/>
      <c r="B6" s="41"/>
      <c r="C6" s="35"/>
      <c r="D6" s="133" t="s">
        <v>15</v>
      </c>
      <c r="E6" s="35"/>
      <c r="F6" s="35"/>
      <c r="G6" s="35"/>
      <c r="H6" s="35"/>
      <c r="I6" s="35"/>
      <c r="J6" s="35"/>
      <c r="K6" s="35"/>
      <c r="L6" s="61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hidden="1" s="2" customFormat="1" ht="16.5" customHeight="1">
      <c r="A7" s="35"/>
      <c r="B7" s="41"/>
      <c r="C7" s="35"/>
      <c r="D7" s="35"/>
      <c r="E7" s="134" t="s">
        <v>16</v>
      </c>
      <c r="F7" s="35"/>
      <c r="G7" s="35"/>
      <c r="H7" s="35"/>
      <c r="I7" s="35"/>
      <c r="J7" s="35"/>
      <c r="K7" s="35"/>
      <c r="L7" s="61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hidden="1" s="2" customFormat="1">
      <c r="A8" s="35"/>
      <c r="B8" s="41"/>
      <c r="C8" s="35"/>
      <c r="D8" s="35"/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12" customHeight="1">
      <c r="A9" s="35"/>
      <c r="B9" s="41"/>
      <c r="C9" s="35"/>
      <c r="D9" s="133" t="s">
        <v>17</v>
      </c>
      <c r="E9" s="35"/>
      <c r="F9" s="135" t="s">
        <v>1</v>
      </c>
      <c r="G9" s="35"/>
      <c r="H9" s="35"/>
      <c r="I9" s="133" t="s">
        <v>18</v>
      </c>
      <c r="J9" s="135" t="s">
        <v>1</v>
      </c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 ht="12" customHeight="1">
      <c r="A10" s="35"/>
      <c r="B10" s="41"/>
      <c r="C10" s="35"/>
      <c r="D10" s="133" t="s">
        <v>19</v>
      </c>
      <c r="E10" s="35"/>
      <c r="F10" s="135" t="s">
        <v>20</v>
      </c>
      <c r="G10" s="35"/>
      <c r="H10" s="35"/>
      <c r="I10" s="133" t="s">
        <v>21</v>
      </c>
      <c r="J10" s="136" t="str">
        <f>'Rekapitulácia stavby'!AN8</f>
        <v>27. 7. 2026</v>
      </c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0.8" customHeight="1">
      <c r="A11" s="35"/>
      <c r="B11" s="41"/>
      <c r="C11" s="35"/>
      <c r="D11" s="35"/>
      <c r="E11" s="35"/>
      <c r="F11" s="35"/>
      <c r="G11" s="35"/>
      <c r="H11" s="35"/>
      <c r="I11" s="35"/>
      <c r="J11" s="35"/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33" t="s">
        <v>23</v>
      </c>
      <c r="E12" s="35"/>
      <c r="F12" s="35"/>
      <c r="G12" s="35"/>
      <c r="H12" s="35"/>
      <c r="I12" s="133" t="s">
        <v>24</v>
      </c>
      <c r="J12" s="135" t="str">
        <f>IF('Rekapitulácia stavby'!AN10="","",'Rekapitulácia stavby'!AN10)</f>
        <v/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8" customHeight="1">
      <c r="A13" s="35"/>
      <c r="B13" s="41"/>
      <c r="C13" s="35"/>
      <c r="D13" s="35"/>
      <c r="E13" s="135" t="str">
        <f>IF('Rekapitulácia stavby'!E11="","",'Rekapitulácia stavby'!E11)</f>
        <v xml:space="preserve"> </v>
      </c>
      <c r="F13" s="35"/>
      <c r="G13" s="35"/>
      <c r="H13" s="35"/>
      <c r="I13" s="133" t="s">
        <v>25</v>
      </c>
      <c r="J13" s="135" t="str">
        <f>IF('Rekapitulácia stavby'!AN11="","",'Rekapitulácia stavby'!AN11)</f>
        <v/>
      </c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6.96" customHeight="1">
      <c r="A14" s="35"/>
      <c r="B14" s="41"/>
      <c r="C14" s="35"/>
      <c r="D14" s="35"/>
      <c r="E14" s="35"/>
      <c r="F14" s="35"/>
      <c r="G14" s="35"/>
      <c r="H14" s="35"/>
      <c r="I14" s="35"/>
      <c r="J14" s="35"/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2" customHeight="1">
      <c r="A15" s="35"/>
      <c r="B15" s="41"/>
      <c r="C15" s="35"/>
      <c r="D15" s="133" t="s">
        <v>26</v>
      </c>
      <c r="E15" s="35"/>
      <c r="F15" s="35"/>
      <c r="G15" s="35"/>
      <c r="H15" s="35"/>
      <c r="I15" s="133" t="s">
        <v>24</v>
      </c>
      <c r="J15" s="30" t="str">
        <f>'Rekapitulácia stavby'!AN13</f>
        <v>Vyplň údaj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18" customHeight="1">
      <c r="A16" s="35"/>
      <c r="B16" s="41"/>
      <c r="C16" s="35"/>
      <c r="D16" s="35"/>
      <c r="E16" s="30" t="str">
        <f>'Rekapitulácia stavby'!E14</f>
        <v>Vyplň údaj</v>
      </c>
      <c r="F16" s="135"/>
      <c r="G16" s="135"/>
      <c r="H16" s="135"/>
      <c r="I16" s="133" t="s">
        <v>25</v>
      </c>
      <c r="J16" s="30" t="str">
        <f>'Rekapitulácia stavby'!AN14</f>
        <v>Vyplň údaj</v>
      </c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6.96" customHeight="1">
      <c r="A17" s="35"/>
      <c r="B17" s="41"/>
      <c r="C17" s="35"/>
      <c r="D17" s="35"/>
      <c r="E17" s="35"/>
      <c r="F17" s="35"/>
      <c r="G17" s="35"/>
      <c r="H17" s="35"/>
      <c r="I17" s="35"/>
      <c r="J17" s="35"/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2" customHeight="1">
      <c r="A18" s="35"/>
      <c r="B18" s="41"/>
      <c r="C18" s="35"/>
      <c r="D18" s="133" t="s">
        <v>28</v>
      </c>
      <c r="E18" s="35"/>
      <c r="F18" s="35"/>
      <c r="G18" s="35"/>
      <c r="H18" s="35"/>
      <c r="I18" s="133" t="s">
        <v>24</v>
      </c>
      <c r="J18" s="135" t="str">
        <f>IF('Rekapitulácia stavby'!AN16="","",'Rekapitulácia stavby'!AN16)</f>
        <v/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18" customHeight="1">
      <c r="A19" s="35"/>
      <c r="B19" s="41"/>
      <c r="C19" s="35"/>
      <c r="D19" s="35"/>
      <c r="E19" s="135" t="str">
        <f>IF('Rekapitulácia stavby'!E17="","",'Rekapitulácia stavby'!E17)</f>
        <v xml:space="preserve"> </v>
      </c>
      <c r="F19" s="35"/>
      <c r="G19" s="35"/>
      <c r="H19" s="35"/>
      <c r="I19" s="133" t="s">
        <v>25</v>
      </c>
      <c r="J19" s="135" t="str">
        <f>IF('Rekapitulácia stavby'!AN17="","",'Rekapitulácia stavby'!AN17)</f>
        <v/>
      </c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6.96" customHeight="1">
      <c r="A20" s="35"/>
      <c r="B20" s="41"/>
      <c r="C20" s="35"/>
      <c r="D20" s="35"/>
      <c r="E20" s="35"/>
      <c r="F20" s="35"/>
      <c r="G20" s="35"/>
      <c r="H20" s="35"/>
      <c r="I20" s="35"/>
      <c r="J20" s="35"/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2" customHeight="1">
      <c r="A21" s="35"/>
      <c r="B21" s="41"/>
      <c r="C21" s="35"/>
      <c r="D21" s="133" t="s">
        <v>30</v>
      </c>
      <c r="E21" s="35"/>
      <c r="F21" s="35"/>
      <c r="G21" s="35"/>
      <c r="H21" s="35"/>
      <c r="I21" s="133" t="s">
        <v>24</v>
      </c>
      <c r="J21" s="135" t="str">
        <f>IF('Rekapitulácia stavby'!AN19="","",'Rekapitulácia stavby'!AN19)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18" customHeight="1">
      <c r="A22" s="35"/>
      <c r="B22" s="41"/>
      <c r="C22" s="35"/>
      <c r="D22" s="35"/>
      <c r="E22" s="135" t="str">
        <f>IF('Rekapitulácia stavby'!E20="","",'Rekapitulácia stavby'!E20)</f>
        <v xml:space="preserve"> </v>
      </c>
      <c r="F22" s="35"/>
      <c r="G22" s="35"/>
      <c r="H22" s="35"/>
      <c r="I22" s="133" t="s">
        <v>25</v>
      </c>
      <c r="J22" s="135" t="str">
        <f>IF('Rekapitulácia stavby'!AN20="","",'Rekapitulácia stavby'!AN20)</f>
        <v/>
      </c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6.96" customHeight="1">
      <c r="A23" s="35"/>
      <c r="B23" s="41"/>
      <c r="C23" s="35"/>
      <c r="D23" s="35"/>
      <c r="E23" s="35"/>
      <c r="F23" s="35"/>
      <c r="G23" s="35"/>
      <c r="H23" s="35"/>
      <c r="I23" s="35"/>
      <c r="J23" s="35"/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2" customHeight="1">
      <c r="A24" s="35"/>
      <c r="B24" s="41"/>
      <c r="C24" s="35"/>
      <c r="D24" s="133" t="s">
        <v>31</v>
      </c>
      <c r="E24" s="35"/>
      <c r="F24" s="35"/>
      <c r="G24" s="35"/>
      <c r="H24" s="35"/>
      <c r="I24" s="35"/>
      <c r="J24" s="35"/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8" customFormat="1" ht="23.25" customHeight="1">
      <c r="A25" s="137"/>
      <c r="B25" s="138"/>
      <c r="C25" s="137"/>
      <c r="D25" s="137"/>
      <c r="E25" s="139" t="s">
        <v>32</v>
      </c>
      <c r="F25" s="139"/>
      <c r="G25" s="139"/>
      <c r="H25" s="139"/>
      <c r="I25" s="137"/>
      <c r="J25" s="137"/>
      <c r="K25" s="137"/>
      <c r="L25" s="140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</row>
    <row r="26" hidden="1" s="2" customFormat="1" ht="6.96" customHeight="1">
      <c r="A26" s="35"/>
      <c r="B26" s="41"/>
      <c r="C26" s="35"/>
      <c r="D26" s="35"/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2" customFormat="1" ht="6.96" customHeight="1">
      <c r="A27" s="35"/>
      <c r="B27" s="41"/>
      <c r="C27" s="35"/>
      <c r="D27" s="141"/>
      <c r="E27" s="141"/>
      <c r="F27" s="141"/>
      <c r="G27" s="141"/>
      <c r="H27" s="141"/>
      <c r="I27" s="141"/>
      <c r="J27" s="141"/>
      <c r="K27" s="141"/>
      <c r="L27" s="61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hidden="1" s="2" customFormat="1" ht="25.44" customHeight="1">
      <c r="A28" s="35"/>
      <c r="B28" s="41"/>
      <c r="C28" s="35"/>
      <c r="D28" s="142" t="s">
        <v>33</v>
      </c>
      <c r="E28" s="35"/>
      <c r="F28" s="35"/>
      <c r="G28" s="35"/>
      <c r="H28" s="35"/>
      <c r="I28" s="35"/>
      <c r="J28" s="143">
        <f>ROUND(J119, 2)</f>
        <v>0</v>
      </c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41"/>
      <c r="E29" s="141"/>
      <c r="F29" s="141"/>
      <c r="G29" s="141"/>
      <c r="H29" s="141"/>
      <c r="I29" s="141"/>
      <c r="J29" s="141"/>
      <c r="K29" s="141"/>
      <c r="L29" s="144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</row>
    <row r="30" hidden="1" s="2" customFormat="1" ht="14.4" customHeight="1">
      <c r="A30" s="35"/>
      <c r="B30" s="41"/>
      <c r="C30" s="35"/>
      <c r="D30" s="35"/>
      <c r="E30" s="35"/>
      <c r="F30" s="146" t="s">
        <v>35</v>
      </c>
      <c r="G30" s="35"/>
      <c r="H30" s="35"/>
      <c r="I30" s="146" t="s">
        <v>34</v>
      </c>
      <c r="J30" s="146" t="s">
        <v>36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14.4" customHeight="1">
      <c r="A31" s="35"/>
      <c r="B31" s="41"/>
      <c r="C31" s="35"/>
      <c r="D31" s="147" t="s">
        <v>37</v>
      </c>
      <c r="E31" s="148" t="s">
        <v>38</v>
      </c>
      <c r="F31" s="149">
        <f>ROUND((SUM(BE119:BE218)),  2)</f>
        <v>0</v>
      </c>
      <c r="G31" s="145"/>
      <c r="H31" s="145"/>
      <c r="I31" s="150">
        <v>0.23000000000000001</v>
      </c>
      <c r="J31" s="149">
        <f>ROUND(((SUM(BE119:BE218))*I31),  2)</f>
        <v>0</v>
      </c>
      <c r="K31" s="35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148" t="s">
        <v>39</v>
      </c>
      <c r="F32" s="151">
        <f>ROUND((SUM(BF119:BF218)),  2)</f>
        <v>0</v>
      </c>
      <c r="G32" s="35"/>
      <c r="H32" s="35"/>
      <c r="I32" s="152">
        <v>0.23000000000000001</v>
      </c>
      <c r="J32" s="151">
        <f>ROUND(((SUM(BF119:BF218))*I32),  2)</f>
        <v>0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35"/>
      <c r="E33" s="133" t="s">
        <v>40</v>
      </c>
      <c r="F33" s="151">
        <f>ROUND((SUM(BG119:BG218)),  2)</f>
        <v>0</v>
      </c>
      <c r="G33" s="35"/>
      <c r="H33" s="35"/>
      <c r="I33" s="152">
        <v>0.23000000000000001</v>
      </c>
      <c r="J33" s="151">
        <f>0</f>
        <v>0</v>
      </c>
      <c r="K33" s="35"/>
      <c r="L33" s="144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</row>
    <row r="34" hidden="1" s="2" customFormat="1" ht="14.4" customHeight="1">
      <c r="A34" s="35"/>
      <c r="B34" s="41"/>
      <c r="C34" s="35"/>
      <c r="D34" s="35"/>
      <c r="E34" s="133" t="s">
        <v>41</v>
      </c>
      <c r="F34" s="151">
        <f>ROUND((SUM(BH119:BH218)),  2)</f>
        <v>0</v>
      </c>
      <c r="G34" s="35"/>
      <c r="H34" s="35"/>
      <c r="I34" s="152">
        <v>0.23000000000000001</v>
      </c>
      <c r="J34" s="151">
        <f>0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49">
        <f>ROUND((SUM(BI119:BI218)),  2)</f>
        <v>0</v>
      </c>
      <c r="G35" s="145"/>
      <c r="H35" s="145"/>
      <c r="I35" s="150">
        <v>0</v>
      </c>
      <c r="J35" s="149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6.96" customHeight="1">
      <c r="A36" s="35"/>
      <c r="B36" s="41"/>
      <c r="C36" s="35"/>
      <c r="D36" s="35"/>
      <c r="E36" s="35"/>
      <c r="F36" s="35"/>
      <c r="G36" s="35"/>
      <c r="H36" s="35"/>
      <c r="I36" s="35"/>
      <c r="J36" s="35"/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25.44" customHeight="1">
      <c r="A37" s="35"/>
      <c r="B37" s="41"/>
      <c r="C37" s="153"/>
      <c r="D37" s="154" t="s">
        <v>43</v>
      </c>
      <c r="E37" s="155"/>
      <c r="F37" s="155"/>
      <c r="G37" s="156" t="s">
        <v>44</v>
      </c>
      <c r="H37" s="157" t="s">
        <v>45</v>
      </c>
      <c r="I37" s="155"/>
      <c r="J37" s="158">
        <f>SUM(J28:J35)</f>
        <v>0</v>
      </c>
      <c r="K37" s="159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1" customFormat="1" ht="14.4" customHeight="1">
      <c r="B39" s="17"/>
      <c r="L39" s="17"/>
    </row>
    <row r="40" hidden="1" s="1" customFormat="1" ht="14.4" customHeight="1">
      <c r="B40" s="17"/>
      <c r="L40" s="17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60" t="s">
        <v>46</v>
      </c>
      <c r="E50" s="161"/>
      <c r="F50" s="161"/>
      <c r="G50" s="160" t="s">
        <v>47</v>
      </c>
      <c r="H50" s="161"/>
      <c r="I50" s="161"/>
      <c r="J50" s="161"/>
      <c r="K50" s="161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62" t="s">
        <v>48</v>
      </c>
      <c r="E61" s="163"/>
      <c r="F61" s="164" t="s">
        <v>49</v>
      </c>
      <c r="G61" s="162" t="s">
        <v>48</v>
      </c>
      <c r="H61" s="163"/>
      <c r="I61" s="163"/>
      <c r="J61" s="165" t="s">
        <v>49</v>
      </c>
      <c r="K61" s="163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60" t="s">
        <v>50</v>
      </c>
      <c r="E65" s="166"/>
      <c r="F65" s="166"/>
      <c r="G65" s="160" t="s">
        <v>51</v>
      </c>
      <c r="H65" s="166"/>
      <c r="I65" s="166"/>
      <c r="J65" s="166"/>
      <c r="K65" s="166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62" t="s">
        <v>48</v>
      </c>
      <c r="E76" s="163"/>
      <c r="F76" s="164" t="s">
        <v>49</v>
      </c>
      <c r="G76" s="162" t="s">
        <v>48</v>
      </c>
      <c r="H76" s="163"/>
      <c r="I76" s="163"/>
      <c r="J76" s="165" t="s">
        <v>49</v>
      </c>
      <c r="K76" s="163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69"/>
      <c r="C81" s="170"/>
      <c r="D81" s="170"/>
      <c r="E81" s="170"/>
      <c r="F81" s="170"/>
      <c r="G81" s="170"/>
      <c r="H81" s="170"/>
      <c r="I81" s="170"/>
      <c r="J81" s="170"/>
      <c r="K81" s="170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81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74" t="str">
        <f>E7</f>
        <v>Miloslavov III/1054</v>
      </c>
      <c r="F85" s="37"/>
      <c r="G85" s="37"/>
      <c r="H85" s="37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12" customHeight="1">
      <c r="A87" s="35"/>
      <c r="B87" s="36"/>
      <c r="C87" s="29" t="s">
        <v>19</v>
      </c>
      <c r="D87" s="37"/>
      <c r="E87" s="37"/>
      <c r="F87" s="24" t="str">
        <f>F10</f>
        <v xml:space="preserve"> </v>
      </c>
      <c r="G87" s="37"/>
      <c r="H87" s="37"/>
      <c r="I87" s="29" t="s">
        <v>21</v>
      </c>
      <c r="J87" s="77" t="str">
        <f>IF(J10="","",J10)</f>
        <v>27. 7. 2026</v>
      </c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5.15" customHeight="1">
      <c r="A89" s="35"/>
      <c r="B89" s="36"/>
      <c r="C89" s="29" t="s">
        <v>23</v>
      </c>
      <c r="D89" s="37"/>
      <c r="E89" s="37"/>
      <c r="F89" s="24" t="str">
        <f>E13</f>
        <v xml:space="preserve"> </v>
      </c>
      <c r="G89" s="37"/>
      <c r="H89" s="37"/>
      <c r="I89" s="29" t="s">
        <v>28</v>
      </c>
      <c r="J89" s="33" t="str">
        <f>E19</f>
        <v xml:space="preserve"> 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15.15" customHeight="1">
      <c r="A90" s="35"/>
      <c r="B90" s="36"/>
      <c r="C90" s="29" t="s">
        <v>26</v>
      </c>
      <c r="D90" s="37"/>
      <c r="E90" s="37"/>
      <c r="F90" s="24" t="str">
        <f>IF(E16="","",E16)</f>
        <v>Vyplň údaj</v>
      </c>
      <c r="G90" s="37"/>
      <c r="H90" s="37"/>
      <c r="I90" s="29" t="s">
        <v>30</v>
      </c>
      <c r="J90" s="33" t="str">
        <f>E22</f>
        <v xml:space="preserve"> </v>
      </c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0.32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29.28" customHeight="1">
      <c r="A92" s="35"/>
      <c r="B92" s="36"/>
      <c r="C92" s="171" t="s">
        <v>82</v>
      </c>
      <c r="D92" s="172"/>
      <c r="E92" s="172"/>
      <c r="F92" s="172"/>
      <c r="G92" s="172"/>
      <c r="H92" s="172"/>
      <c r="I92" s="172"/>
      <c r="J92" s="173" t="s">
        <v>83</v>
      </c>
      <c r="K92" s="172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2.8" customHeight="1">
      <c r="A94" s="35"/>
      <c r="B94" s="36"/>
      <c r="C94" s="174" t="s">
        <v>84</v>
      </c>
      <c r="D94" s="37"/>
      <c r="E94" s="37"/>
      <c r="F94" s="37"/>
      <c r="G94" s="37"/>
      <c r="H94" s="37"/>
      <c r="I94" s="37"/>
      <c r="J94" s="108">
        <f>J119</f>
        <v>0</v>
      </c>
      <c r="K94" s="37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4" t="s">
        <v>85</v>
      </c>
    </row>
    <row r="95" hidden="1" s="9" customFormat="1" ht="24.96" customHeight="1">
      <c r="A95" s="9"/>
      <c r="B95" s="175"/>
      <c r="C95" s="176"/>
      <c r="D95" s="177" t="s">
        <v>86</v>
      </c>
      <c r="E95" s="178"/>
      <c r="F95" s="178"/>
      <c r="G95" s="178"/>
      <c r="H95" s="178"/>
      <c r="I95" s="178"/>
      <c r="J95" s="179">
        <f>J120</f>
        <v>0</v>
      </c>
      <c r="K95" s="176"/>
      <c r="L95" s="180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hidden="1" s="10" customFormat="1" ht="19.92" customHeight="1">
      <c r="A96" s="10"/>
      <c r="B96" s="181"/>
      <c r="C96" s="182"/>
      <c r="D96" s="183" t="s">
        <v>87</v>
      </c>
      <c r="E96" s="184"/>
      <c r="F96" s="184"/>
      <c r="G96" s="184"/>
      <c r="H96" s="184"/>
      <c r="I96" s="184"/>
      <c r="J96" s="185">
        <f>J121</f>
        <v>0</v>
      </c>
      <c r="K96" s="182"/>
      <c r="L96" s="186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hidden="1" s="10" customFormat="1" ht="19.92" customHeight="1">
      <c r="A97" s="10"/>
      <c r="B97" s="181"/>
      <c r="C97" s="182"/>
      <c r="D97" s="183" t="s">
        <v>88</v>
      </c>
      <c r="E97" s="184"/>
      <c r="F97" s="184"/>
      <c r="G97" s="184"/>
      <c r="H97" s="184"/>
      <c r="I97" s="184"/>
      <c r="J97" s="185">
        <f>J143</f>
        <v>0</v>
      </c>
      <c r="K97" s="182"/>
      <c r="L97" s="186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hidden="1" s="10" customFormat="1" ht="19.92" customHeight="1">
      <c r="A98" s="10"/>
      <c r="B98" s="181"/>
      <c r="C98" s="182"/>
      <c r="D98" s="183" t="s">
        <v>89</v>
      </c>
      <c r="E98" s="184"/>
      <c r="F98" s="184"/>
      <c r="G98" s="184"/>
      <c r="H98" s="184"/>
      <c r="I98" s="184"/>
      <c r="J98" s="185">
        <f>J148</f>
        <v>0</v>
      </c>
      <c r="K98" s="182"/>
      <c r="L98" s="18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1"/>
      <c r="C99" s="182"/>
      <c r="D99" s="183" t="s">
        <v>90</v>
      </c>
      <c r="E99" s="184"/>
      <c r="F99" s="184"/>
      <c r="G99" s="184"/>
      <c r="H99" s="184"/>
      <c r="I99" s="184"/>
      <c r="J99" s="185">
        <f>J155</f>
        <v>0</v>
      </c>
      <c r="K99" s="182"/>
      <c r="L99" s="18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1"/>
      <c r="C100" s="182"/>
      <c r="D100" s="183" t="s">
        <v>91</v>
      </c>
      <c r="E100" s="184"/>
      <c r="F100" s="184"/>
      <c r="G100" s="184"/>
      <c r="H100" s="184"/>
      <c r="I100" s="184"/>
      <c r="J100" s="185">
        <f>J172</f>
        <v>0</v>
      </c>
      <c r="K100" s="182"/>
      <c r="L100" s="18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1"/>
      <c r="C101" s="182"/>
      <c r="D101" s="183" t="s">
        <v>92</v>
      </c>
      <c r="E101" s="184"/>
      <c r="F101" s="184"/>
      <c r="G101" s="184"/>
      <c r="H101" s="184"/>
      <c r="I101" s="184"/>
      <c r="J101" s="185">
        <f>J217</f>
        <v>0</v>
      </c>
      <c r="K101" s="182"/>
      <c r="L101" s="18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2" customFormat="1" ht="21.84" customHeight="1">
      <c r="A102" s="35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61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hidden="1" s="2" customFormat="1" ht="6.96" customHeight="1">
      <c r="A103" s="35"/>
      <c r="B103" s="64"/>
      <c r="C103" s="65"/>
      <c r="D103" s="65"/>
      <c r="E103" s="65"/>
      <c r="F103" s="65"/>
      <c r="G103" s="65"/>
      <c r="H103" s="65"/>
      <c r="I103" s="65"/>
      <c r="J103" s="65"/>
      <c r="K103" s="65"/>
      <c r="L103" s="61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hidden="1"/>
    <row r="105" hidden="1"/>
    <row r="106" hidden="1"/>
    <row r="107" s="2" customFormat="1" ht="6.96" customHeight="1">
      <c r="A107" s="35"/>
      <c r="B107" s="66"/>
      <c r="C107" s="67"/>
      <c r="D107" s="67"/>
      <c r="E107" s="67"/>
      <c r="F107" s="67"/>
      <c r="G107" s="67"/>
      <c r="H107" s="67"/>
      <c r="I107" s="67"/>
      <c r="J107" s="67"/>
      <c r="K107" s="67"/>
      <c r="L107" s="61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="2" customFormat="1" ht="24.96" customHeight="1">
      <c r="A108" s="35"/>
      <c r="B108" s="36"/>
      <c r="C108" s="20" t="s">
        <v>93</v>
      </c>
      <c r="D108" s="37"/>
      <c r="E108" s="37"/>
      <c r="F108" s="37"/>
      <c r="G108" s="37"/>
      <c r="H108" s="37"/>
      <c r="I108" s="37"/>
      <c r="J108" s="37"/>
      <c r="K108" s="37"/>
      <c r="L108" s="61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6.96" customHeight="1">
      <c r="A109" s="35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12" customHeight="1">
      <c r="A110" s="35"/>
      <c r="B110" s="36"/>
      <c r="C110" s="29" t="s">
        <v>15</v>
      </c>
      <c r="D110" s="37"/>
      <c r="E110" s="37"/>
      <c r="F110" s="37"/>
      <c r="G110" s="37"/>
      <c r="H110" s="37"/>
      <c r="I110" s="37"/>
      <c r="J110" s="37"/>
      <c r="K110" s="3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6.5" customHeight="1">
      <c r="A111" s="35"/>
      <c r="B111" s="36"/>
      <c r="C111" s="37"/>
      <c r="D111" s="37"/>
      <c r="E111" s="74" t="str">
        <f>E7</f>
        <v>Miloslavov III/1054</v>
      </c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19</v>
      </c>
      <c r="D113" s="37"/>
      <c r="E113" s="37"/>
      <c r="F113" s="24" t="str">
        <f>F10</f>
        <v xml:space="preserve"> </v>
      </c>
      <c r="G113" s="37"/>
      <c r="H113" s="37"/>
      <c r="I113" s="29" t="s">
        <v>21</v>
      </c>
      <c r="J113" s="77" t="str">
        <f>IF(J10="","",J10)</f>
        <v>27. 7. 2026</v>
      </c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5.15" customHeight="1">
      <c r="A115" s="35"/>
      <c r="B115" s="36"/>
      <c r="C115" s="29" t="s">
        <v>23</v>
      </c>
      <c r="D115" s="37"/>
      <c r="E115" s="37"/>
      <c r="F115" s="24" t="str">
        <f>E13</f>
        <v xml:space="preserve"> </v>
      </c>
      <c r="G115" s="37"/>
      <c r="H115" s="37"/>
      <c r="I115" s="29" t="s">
        <v>28</v>
      </c>
      <c r="J115" s="33" t="str">
        <f>E19</f>
        <v xml:space="preserve"> </v>
      </c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5.15" customHeight="1">
      <c r="A116" s="35"/>
      <c r="B116" s="36"/>
      <c r="C116" s="29" t="s">
        <v>26</v>
      </c>
      <c r="D116" s="37"/>
      <c r="E116" s="37"/>
      <c r="F116" s="24" t="str">
        <f>IF(E16="","",E16)</f>
        <v>Vyplň údaj</v>
      </c>
      <c r="G116" s="37"/>
      <c r="H116" s="37"/>
      <c r="I116" s="29" t="s">
        <v>30</v>
      </c>
      <c r="J116" s="33" t="str">
        <f>E22</f>
        <v xml:space="preserve"> </v>
      </c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0.32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11" customFormat="1" ht="29.28" customHeight="1">
      <c r="A118" s="187"/>
      <c r="B118" s="188"/>
      <c r="C118" s="189" t="s">
        <v>94</v>
      </c>
      <c r="D118" s="190" t="s">
        <v>58</v>
      </c>
      <c r="E118" s="190" t="s">
        <v>54</v>
      </c>
      <c r="F118" s="190" t="s">
        <v>55</v>
      </c>
      <c r="G118" s="190" t="s">
        <v>95</v>
      </c>
      <c r="H118" s="190" t="s">
        <v>96</v>
      </c>
      <c r="I118" s="190" t="s">
        <v>97</v>
      </c>
      <c r="J118" s="191" t="s">
        <v>83</v>
      </c>
      <c r="K118" s="192" t="s">
        <v>98</v>
      </c>
      <c r="L118" s="193"/>
      <c r="M118" s="98" t="s">
        <v>1</v>
      </c>
      <c r="N118" s="99" t="s">
        <v>37</v>
      </c>
      <c r="O118" s="99" t="s">
        <v>99</v>
      </c>
      <c r="P118" s="99" t="s">
        <v>100</v>
      </c>
      <c r="Q118" s="99" t="s">
        <v>101</v>
      </c>
      <c r="R118" s="99" t="s">
        <v>102</v>
      </c>
      <c r="S118" s="99" t="s">
        <v>103</v>
      </c>
      <c r="T118" s="100" t="s">
        <v>104</v>
      </c>
      <c r="U118" s="187"/>
      <c r="V118" s="187"/>
      <c r="W118" s="187"/>
      <c r="X118" s="187"/>
      <c r="Y118" s="187"/>
      <c r="Z118" s="187"/>
      <c r="AA118" s="187"/>
      <c r="AB118" s="187"/>
      <c r="AC118" s="187"/>
      <c r="AD118" s="187"/>
      <c r="AE118" s="187"/>
    </row>
    <row r="119" s="2" customFormat="1" ht="22.8" customHeight="1">
      <c r="A119" s="35"/>
      <c r="B119" s="36"/>
      <c r="C119" s="105" t="s">
        <v>84</v>
      </c>
      <c r="D119" s="37"/>
      <c r="E119" s="37"/>
      <c r="F119" s="37"/>
      <c r="G119" s="37"/>
      <c r="H119" s="37"/>
      <c r="I119" s="37"/>
      <c r="J119" s="194">
        <f>BK119</f>
        <v>0</v>
      </c>
      <c r="K119" s="37"/>
      <c r="L119" s="41"/>
      <c r="M119" s="101"/>
      <c r="N119" s="195"/>
      <c r="O119" s="102"/>
      <c r="P119" s="196">
        <f>P120</f>
        <v>0</v>
      </c>
      <c r="Q119" s="102"/>
      <c r="R119" s="196">
        <f>R120</f>
        <v>3220.2772860320001</v>
      </c>
      <c r="S119" s="102"/>
      <c r="T119" s="197">
        <f>T120</f>
        <v>3376.0446000000002</v>
      </c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T119" s="14" t="s">
        <v>72</v>
      </c>
      <c r="AU119" s="14" t="s">
        <v>85</v>
      </c>
      <c r="BK119" s="198">
        <f>BK120</f>
        <v>0</v>
      </c>
    </row>
    <row r="120" s="12" customFormat="1" ht="25.92" customHeight="1">
      <c r="A120" s="12"/>
      <c r="B120" s="199"/>
      <c r="C120" s="200"/>
      <c r="D120" s="201" t="s">
        <v>72</v>
      </c>
      <c r="E120" s="202" t="s">
        <v>105</v>
      </c>
      <c r="F120" s="202" t="s">
        <v>106</v>
      </c>
      <c r="G120" s="200"/>
      <c r="H120" s="200"/>
      <c r="I120" s="203"/>
      <c r="J120" s="204">
        <f>BK120</f>
        <v>0</v>
      </c>
      <c r="K120" s="200"/>
      <c r="L120" s="205"/>
      <c r="M120" s="206"/>
      <c r="N120" s="207"/>
      <c r="O120" s="207"/>
      <c r="P120" s="208">
        <f>P121+P143+P148+P155+P172+P217</f>
        <v>0</v>
      </c>
      <c r="Q120" s="207"/>
      <c r="R120" s="208">
        <f>R121+R143+R148+R155+R172+R217</f>
        <v>3220.2772860320001</v>
      </c>
      <c r="S120" s="207"/>
      <c r="T120" s="209">
        <f>T121+T143+T148+T155+T172+T217</f>
        <v>3376.0446000000002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10" t="s">
        <v>78</v>
      </c>
      <c r="AT120" s="211" t="s">
        <v>72</v>
      </c>
      <c r="AU120" s="211" t="s">
        <v>73</v>
      </c>
      <c r="AY120" s="210" t="s">
        <v>107</v>
      </c>
      <c r="BK120" s="212">
        <f>BK121+BK143+BK148+BK155+BK172+BK217</f>
        <v>0</v>
      </c>
    </row>
    <row r="121" s="12" customFormat="1" ht="22.8" customHeight="1">
      <c r="A121" s="12"/>
      <c r="B121" s="199"/>
      <c r="C121" s="200"/>
      <c r="D121" s="201" t="s">
        <v>72</v>
      </c>
      <c r="E121" s="213" t="s">
        <v>78</v>
      </c>
      <c r="F121" s="213" t="s">
        <v>108</v>
      </c>
      <c r="G121" s="200"/>
      <c r="H121" s="200"/>
      <c r="I121" s="203"/>
      <c r="J121" s="214">
        <f>BK121</f>
        <v>0</v>
      </c>
      <c r="K121" s="200"/>
      <c r="L121" s="205"/>
      <c r="M121" s="206"/>
      <c r="N121" s="207"/>
      <c r="O121" s="207"/>
      <c r="P121" s="208">
        <f>SUM(P122:P142)</f>
        <v>0</v>
      </c>
      <c r="Q121" s="207"/>
      <c r="R121" s="208">
        <f>SUM(R122:R142)</f>
        <v>148.88152304000002</v>
      </c>
      <c r="S121" s="207"/>
      <c r="T121" s="209">
        <f>SUM(T122:T142)</f>
        <v>2906.375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0" t="s">
        <v>78</v>
      </c>
      <c r="AT121" s="211" t="s">
        <v>72</v>
      </c>
      <c r="AU121" s="211" t="s">
        <v>78</v>
      </c>
      <c r="AY121" s="210" t="s">
        <v>107</v>
      </c>
      <c r="BK121" s="212">
        <f>SUM(BK122:BK142)</f>
        <v>0</v>
      </c>
    </row>
    <row r="122" s="2" customFormat="1" ht="37.8" customHeight="1">
      <c r="A122" s="35"/>
      <c r="B122" s="36"/>
      <c r="C122" s="215" t="s">
        <v>78</v>
      </c>
      <c r="D122" s="215" t="s">
        <v>109</v>
      </c>
      <c r="E122" s="216" t="s">
        <v>110</v>
      </c>
      <c r="F122" s="217" t="s">
        <v>111</v>
      </c>
      <c r="G122" s="218" t="s">
        <v>112</v>
      </c>
      <c r="H122" s="219">
        <v>1795</v>
      </c>
      <c r="I122" s="220"/>
      <c r="J122" s="221">
        <f>ROUND(I122*H122,2)</f>
        <v>0</v>
      </c>
      <c r="K122" s="222"/>
      <c r="L122" s="41"/>
      <c r="M122" s="223" t="s">
        <v>1</v>
      </c>
      <c r="N122" s="224" t="s">
        <v>39</v>
      </c>
      <c r="O122" s="89"/>
      <c r="P122" s="225">
        <f>O122*H122</f>
        <v>0</v>
      </c>
      <c r="Q122" s="225">
        <v>0.00014783999999999999</v>
      </c>
      <c r="R122" s="225">
        <f>Q122*H122</f>
        <v>0.26537279999999996</v>
      </c>
      <c r="S122" s="225">
        <v>0.125</v>
      </c>
      <c r="T122" s="226">
        <f>S122*H122</f>
        <v>224.375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227" t="s">
        <v>113</v>
      </c>
      <c r="AT122" s="227" t="s">
        <v>109</v>
      </c>
      <c r="AU122" s="227" t="s">
        <v>114</v>
      </c>
      <c r="AY122" s="14" t="s">
        <v>107</v>
      </c>
      <c r="BE122" s="228">
        <f>IF(N122="základná",J122,0)</f>
        <v>0</v>
      </c>
      <c r="BF122" s="228">
        <f>IF(N122="znížená",J122,0)</f>
        <v>0</v>
      </c>
      <c r="BG122" s="228">
        <f>IF(N122="zákl. prenesená",J122,0)</f>
        <v>0</v>
      </c>
      <c r="BH122" s="228">
        <f>IF(N122="zníž. prenesená",J122,0)</f>
        <v>0</v>
      </c>
      <c r="BI122" s="228">
        <f>IF(N122="nulová",J122,0)</f>
        <v>0</v>
      </c>
      <c r="BJ122" s="14" t="s">
        <v>114</v>
      </c>
      <c r="BK122" s="228">
        <f>ROUND(I122*H122,2)</f>
        <v>0</v>
      </c>
      <c r="BL122" s="14" t="s">
        <v>113</v>
      </c>
      <c r="BM122" s="227" t="s">
        <v>115</v>
      </c>
    </row>
    <row r="123" s="2" customFormat="1" ht="33" customHeight="1">
      <c r="A123" s="35"/>
      <c r="B123" s="36"/>
      <c r="C123" s="215" t="s">
        <v>114</v>
      </c>
      <c r="D123" s="215" t="s">
        <v>109</v>
      </c>
      <c r="E123" s="216" t="s">
        <v>116</v>
      </c>
      <c r="F123" s="217" t="s">
        <v>117</v>
      </c>
      <c r="G123" s="218" t="s">
        <v>112</v>
      </c>
      <c r="H123" s="219">
        <v>10040</v>
      </c>
      <c r="I123" s="220"/>
      <c r="J123" s="221">
        <f>ROUND(I123*H123,2)</f>
        <v>0</v>
      </c>
      <c r="K123" s="222"/>
      <c r="L123" s="41"/>
      <c r="M123" s="223" t="s">
        <v>1</v>
      </c>
      <c r="N123" s="224" t="s">
        <v>39</v>
      </c>
      <c r="O123" s="89"/>
      <c r="P123" s="225">
        <f>O123*H123</f>
        <v>0</v>
      </c>
      <c r="Q123" s="225">
        <v>0.000265056</v>
      </c>
      <c r="R123" s="225">
        <f>Q123*H123</f>
        <v>2.6611622399999999</v>
      </c>
      <c r="S123" s="225">
        <v>0.25</v>
      </c>
      <c r="T123" s="226">
        <f>S123*H123</f>
        <v>2510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27" t="s">
        <v>113</v>
      </c>
      <c r="AT123" s="227" t="s">
        <v>109</v>
      </c>
      <c r="AU123" s="227" t="s">
        <v>114</v>
      </c>
      <c r="AY123" s="14" t="s">
        <v>107</v>
      </c>
      <c r="BE123" s="228">
        <f>IF(N123="základná",J123,0)</f>
        <v>0</v>
      </c>
      <c r="BF123" s="228">
        <f>IF(N123="znížená",J123,0)</f>
        <v>0</v>
      </c>
      <c r="BG123" s="228">
        <f>IF(N123="zákl. prenesená",J123,0)</f>
        <v>0</v>
      </c>
      <c r="BH123" s="228">
        <f>IF(N123="zníž. prenesená",J123,0)</f>
        <v>0</v>
      </c>
      <c r="BI123" s="228">
        <f>IF(N123="nulová",J123,0)</f>
        <v>0</v>
      </c>
      <c r="BJ123" s="14" t="s">
        <v>114</v>
      </c>
      <c r="BK123" s="228">
        <f>ROUND(I123*H123,2)</f>
        <v>0</v>
      </c>
      <c r="BL123" s="14" t="s">
        <v>113</v>
      </c>
      <c r="BM123" s="227" t="s">
        <v>118</v>
      </c>
    </row>
    <row r="124" s="2" customFormat="1" ht="37.8" customHeight="1">
      <c r="A124" s="35"/>
      <c r="B124" s="36"/>
      <c r="C124" s="215" t="s">
        <v>119</v>
      </c>
      <c r="D124" s="215" t="s">
        <v>109</v>
      </c>
      <c r="E124" s="216" t="s">
        <v>120</v>
      </c>
      <c r="F124" s="217" t="s">
        <v>121</v>
      </c>
      <c r="G124" s="218" t="s">
        <v>112</v>
      </c>
      <c r="H124" s="219">
        <v>200</v>
      </c>
      <c r="I124" s="220"/>
      <c r="J124" s="221">
        <f>ROUND(I124*H124,2)</f>
        <v>0</v>
      </c>
      <c r="K124" s="222"/>
      <c r="L124" s="41"/>
      <c r="M124" s="223" t="s">
        <v>1</v>
      </c>
      <c r="N124" s="224" t="s">
        <v>39</v>
      </c>
      <c r="O124" s="89"/>
      <c r="P124" s="225">
        <f>O124*H124</f>
        <v>0</v>
      </c>
      <c r="Q124" s="225">
        <v>0</v>
      </c>
      <c r="R124" s="225">
        <f>Q124*H124</f>
        <v>0</v>
      </c>
      <c r="S124" s="225">
        <v>0.23499999999999999</v>
      </c>
      <c r="T124" s="226">
        <f>S124*H124</f>
        <v>47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27" t="s">
        <v>113</v>
      </c>
      <c r="AT124" s="227" t="s">
        <v>109</v>
      </c>
      <c r="AU124" s="227" t="s">
        <v>114</v>
      </c>
      <c r="AY124" s="14" t="s">
        <v>107</v>
      </c>
      <c r="BE124" s="228">
        <f>IF(N124="základná",J124,0)</f>
        <v>0</v>
      </c>
      <c r="BF124" s="228">
        <f>IF(N124="znížená",J124,0)</f>
        <v>0</v>
      </c>
      <c r="BG124" s="228">
        <f>IF(N124="zákl. prenesená",J124,0)</f>
        <v>0</v>
      </c>
      <c r="BH124" s="228">
        <f>IF(N124="zníž. prenesená",J124,0)</f>
        <v>0</v>
      </c>
      <c r="BI124" s="228">
        <f>IF(N124="nulová",J124,0)</f>
        <v>0</v>
      </c>
      <c r="BJ124" s="14" t="s">
        <v>114</v>
      </c>
      <c r="BK124" s="228">
        <f>ROUND(I124*H124,2)</f>
        <v>0</v>
      </c>
      <c r="BL124" s="14" t="s">
        <v>113</v>
      </c>
      <c r="BM124" s="227" t="s">
        <v>122</v>
      </c>
    </row>
    <row r="125" s="2" customFormat="1" ht="37.8" customHeight="1">
      <c r="A125" s="35"/>
      <c r="B125" s="36"/>
      <c r="C125" s="215" t="s">
        <v>113</v>
      </c>
      <c r="D125" s="215" t="s">
        <v>109</v>
      </c>
      <c r="E125" s="216" t="s">
        <v>123</v>
      </c>
      <c r="F125" s="217" t="s">
        <v>124</v>
      </c>
      <c r="G125" s="218" t="s">
        <v>112</v>
      </c>
      <c r="H125" s="219">
        <v>200</v>
      </c>
      <c r="I125" s="220"/>
      <c r="J125" s="221">
        <f>ROUND(I125*H125,2)</f>
        <v>0</v>
      </c>
      <c r="K125" s="222"/>
      <c r="L125" s="41"/>
      <c r="M125" s="223" t="s">
        <v>1</v>
      </c>
      <c r="N125" s="224" t="s">
        <v>39</v>
      </c>
      <c r="O125" s="89"/>
      <c r="P125" s="225">
        <f>O125*H125</f>
        <v>0</v>
      </c>
      <c r="Q125" s="225">
        <v>0</v>
      </c>
      <c r="R125" s="225">
        <f>Q125*H125</f>
        <v>0</v>
      </c>
      <c r="S125" s="225">
        <v>0.625</v>
      </c>
      <c r="T125" s="226">
        <f>S125*H125</f>
        <v>125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27" t="s">
        <v>113</v>
      </c>
      <c r="AT125" s="227" t="s">
        <v>109</v>
      </c>
      <c r="AU125" s="227" t="s">
        <v>114</v>
      </c>
      <c r="AY125" s="14" t="s">
        <v>107</v>
      </c>
      <c r="BE125" s="228">
        <f>IF(N125="základná",J125,0)</f>
        <v>0</v>
      </c>
      <c r="BF125" s="228">
        <f>IF(N125="znížená",J125,0)</f>
        <v>0</v>
      </c>
      <c r="BG125" s="228">
        <f>IF(N125="zákl. prenesená",J125,0)</f>
        <v>0</v>
      </c>
      <c r="BH125" s="228">
        <f>IF(N125="zníž. prenesená",J125,0)</f>
        <v>0</v>
      </c>
      <c r="BI125" s="228">
        <f>IF(N125="nulová",J125,0)</f>
        <v>0</v>
      </c>
      <c r="BJ125" s="14" t="s">
        <v>114</v>
      </c>
      <c r="BK125" s="228">
        <f>ROUND(I125*H125,2)</f>
        <v>0</v>
      </c>
      <c r="BL125" s="14" t="s">
        <v>113</v>
      </c>
      <c r="BM125" s="227" t="s">
        <v>125</v>
      </c>
    </row>
    <row r="126" s="2" customFormat="1" ht="24.15" customHeight="1">
      <c r="A126" s="35"/>
      <c r="B126" s="36"/>
      <c r="C126" s="215" t="s">
        <v>126</v>
      </c>
      <c r="D126" s="215" t="s">
        <v>109</v>
      </c>
      <c r="E126" s="216" t="s">
        <v>127</v>
      </c>
      <c r="F126" s="217" t="s">
        <v>128</v>
      </c>
      <c r="G126" s="218" t="s">
        <v>129</v>
      </c>
      <c r="H126" s="219">
        <v>8.1899999999999995</v>
      </c>
      <c r="I126" s="220"/>
      <c r="J126" s="221">
        <f>ROUND(I126*H126,2)</f>
        <v>0</v>
      </c>
      <c r="K126" s="222"/>
      <c r="L126" s="41"/>
      <c r="M126" s="223" t="s">
        <v>1</v>
      </c>
      <c r="N126" s="224" t="s">
        <v>39</v>
      </c>
      <c r="O126" s="89"/>
      <c r="P126" s="225">
        <f>O126*H126</f>
        <v>0</v>
      </c>
      <c r="Q126" s="225">
        <v>0</v>
      </c>
      <c r="R126" s="225">
        <f>Q126*H126</f>
        <v>0</v>
      </c>
      <c r="S126" s="225">
        <v>0</v>
      </c>
      <c r="T126" s="226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27" t="s">
        <v>113</v>
      </c>
      <c r="AT126" s="227" t="s">
        <v>109</v>
      </c>
      <c r="AU126" s="227" t="s">
        <v>114</v>
      </c>
      <c r="AY126" s="14" t="s">
        <v>107</v>
      </c>
      <c r="BE126" s="228">
        <f>IF(N126="základná",J126,0)</f>
        <v>0</v>
      </c>
      <c r="BF126" s="228">
        <f>IF(N126="znížená",J126,0)</f>
        <v>0</v>
      </c>
      <c r="BG126" s="228">
        <f>IF(N126="zákl. prenesená",J126,0)</f>
        <v>0</v>
      </c>
      <c r="BH126" s="228">
        <f>IF(N126="zníž. prenesená",J126,0)</f>
        <v>0</v>
      </c>
      <c r="BI126" s="228">
        <f>IF(N126="nulová",J126,0)</f>
        <v>0</v>
      </c>
      <c r="BJ126" s="14" t="s">
        <v>114</v>
      </c>
      <c r="BK126" s="228">
        <f>ROUND(I126*H126,2)</f>
        <v>0</v>
      </c>
      <c r="BL126" s="14" t="s">
        <v>113</v>
      </c>
      <c r="BM126" s="227" t="s">
        <v>130</v>
      </c>
    </row>
    <row r="127" s="2" customFormat="1" ht="37.8" customHeight="1">
      <c r="A127" s="35"/>
      <c r="B127" s="36"/>
      <c r="C127" s="215" t="s">
        <v>131</v>
      </c>
      <c r="D127" s="215" t="s">
        <v>109</v>
      </c>
      <c r="E127" s="216" t="s">
        <v>132</v>
      </c>
      <c r="F127" s="217" t="s">
        <v>133</v>
      </c>
      <c r="G127" s="218" t="s">
        <v>129</v>
      </c>
      <c r="H127" s="219">
        <v>8.1899999999999995</v>
      </c>
      <c r="I127" s="220"/>
      <c r="J127" s="221">
        <f>ROUND(I127*H127,2)</f>
        <v>0</v>
      </c>
      <c r="K127" s="222"/>
      <c r="L127" s="41"/>
      <c r="M127" s="223" t="s">
        <v>1</v>
      </c>
      <c r="N127" s="224" t="s">
        <v>39</v>
      </c>
      <c r="O127" s="89"/>
      <c r="P127" s="225">
        <f>O127*H127</f>
        <v>0</v>
      </c>
      <c r="Q127" s="225">
        <v>0</v>
      </c>
      <c r="R127" s="225">
        <f>Q127*H127</f>
        <v>0</v>
      </c>
      <c r="S127" s="225">
        <v>0</v>
      </c>
      <c r="T127" s="226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27" t="s">
        <v>113</v>
      </c>
      <c r="AT127" s="227" t="s">
        <v>109</v>
      </c>
      <c r="AU127" s="227" t="s">
        <v>114</v>
      </c>
      <c r="AY127" s="14" t="s">
        <v>107</v>
      </c>
      <c r="BE127" s="228">
        <f>IF(N127="základná",J127,0)</f>
        <v>0</v>
      </c>
      <c r="BF127" s="228">
        <f>IF(N127="znížená",J127,0)</f>
        <v>0</v>
      </c>
      <c r="BG127" s="228">
        <f>IF(N127="zákl. prenesená",J127,0)</f>
        <v>0</v>
      </c>
      <c r="BH127" s="228">
        <f>IF(N127="zníž. prenesená",J127,0)</f>
        <v>0</v>
      </c>
      <c r="BI127" s="228">
        <f>IF(N127="nulová",J127,0)</f>
        <v>0</v>
      </c>
      <c r="BJ127" s="14" t="s">
        <v>114</v>
      </c>
      <c r="BK127" s="228">
        <f>ROUND(I127*H127,2)</f>
        <v>0</v>
      </c>
      <c r="BL127" s="14" t="s">
        <v>113</v>
      </c>
      <c r="BM127" s="227" t="s">
        <v>134</v>
      </c>
    </row>
    <row r="128" s="2" customFormat="1" ht="16.5" customHeight="1">
      <c r="A128" s="35"/>
      <c r="B128" s="36"/>
      <c r="C128" s="215" t="s">
        <v>135</v>
      </c>
      <c r="D128" s="215" t="s">
        <v>109</v>
      </c>
      <c r="E128" s="216" t="s">
        <v>136</v>
      </c>
      <c r="F128" s="217" t="s">
        <v>137</v>
      </c>
      <c r="G128" s="218" t="s">
        <v>129</v>
      </c>
      <c r="H128" s="219">
        <v>79.019999999999996</v>
      </c>
      <c r="I128" s="220"/>
      <c r="J128" s="221">
        <f>ROUND(I128*H128,2)</f>
        <v>0</v>
      </c>
      <c r="K128" s="222"/>
      <c r="L128" s="41"/>
      <c r="M128" s="223" t="s">
        <v>1</v>
      </c>
      <c r="N128" s="224" t="s">
        <v>39</v>
      </c>
      <c r="O128" s="89"/>
      <c r="P128" s="225">
        <f>O128*H128</f>
        <v>0</v>
      </c>
      <c r="Q128" s="225">
        <v>0</v>
      </c>
      <c r="R128" s="225">
        <f>Q128*H128</f>
        <v>0</v>
      </c>
      <c r="S128" s="225">
        <v>0</v>
      </c>
      <c r="T128" s="226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27" t="s">
        <v>113</v>
      </c>
      <c r="AT128" s="227" t="s">
        <v>109</v>
      </c>
      <c r="AU128" s="227" t="s">
        <v>114</v>
      </c>
      <c r="AY128" s="14" t="s">
        <v>107</v>
      </c>
      <c r="BE128" s="228">
        <f>IF(N128="základná",J128,0)</f>
        <v>0</v>
      </c>
      <c r="BF128" s="228">
        <f>IF(N128="znížená",J128,0)</f>
        <v>0</v>
      </c>
      <c r="BG128" s="228">
        <f>IF(N128="zákl. prenesená",J128,0)</f>
        <v>0</v>
      </c>
      <c r="BH128" s="228">
        <f>IF(N128="zníž. prenesená",J128,0)</f>
        <v>0</v>
      </c>
      <c r="BI128" s="228">
        <f>IF(N128="nulová",J128,0)</f>
        <v>0</v>
      </c>
      <c r="BJ128" s="14" t="s">
        <v>114</v>
      </c>
      <c r="BK128" s="228">
        <f>ROUND(I128*H128,2)</f>
        <v>0</v>
      </c>
      <c r="BL128" s="14" t="s">
        <v>113</v>
      </c>
      <c r="BM128" s="227" t="s">
        <v>138</v>
      </c>
    </row>
    <row r="129" s="2" customFormat="1" ht="24.15" customHeight="1">
      <c r="A129" s="35"/>
      <c r="B129" s="36"/>
      <c r="C129" s="215" t="s">
        <v>139</v>
      </c>
      <c r="D129" s="215" t="s">
        <v>109</v>
      </c>
      <c r="E129" s="216" t="s">
        <v>140</v>
      </c>
      <c r="F129" s="217" t="s">
        <v>141</v>
      </c>
      <c r="G129" s="218" t="s">
        <v>129</v>
      </c>
      <c r="H129" s="219">
        <v>79.019999999999996</v>
      </c>
      <c r="I129" s="220"/>
      <c r="J129" s="221">
        <f>ROUND(I129*H129,2)</f>
        <v>0</v>
      </c>
      <c r="K129" s="222"/>
      <c r="L129" s="41"/>
      <c r="M129" s="223" t="s">
        <v>1</v>
      </c>
      <c r="N129" s="224" t="s">
        <v>39</v>
      </c>
      <c r="O129" s="89"/>
      <c r="P129" s="225">
        <f>O129*H129</f>
        <v>0</v>
      </c>
      <c r="Q129" s="225">
        <v>0</v>
      </c>
      <c r="R129" s="225">
        <f>Q129*H129</f>
        <v>0</v>
      </c>
      <c r="S129" s="225">
        <v>0</v>
      </c>
      <c r="T129" s="226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27" t="s">
        <v>113</v>
      </c>
      <c r="AT129" s="227" t="s">
        <v>109</v>
      </c>
      <c r="AU129" s="227" t="s">
        <v>114</v>
      </c>
      <c r="AY129" s="14" t="s">
        <v>107</v>
      </c>
      <c r="BE129" s="228">
        <f>IF(N129="základná",J129,0)</f>
        <v>0</v>
      </c>
      <c r="BF129" s="228">
        <f>IF(N129="znížená",J129,0)</f>
        <v>0</v>
      </c>
      <c r="BG129" s="228">
        <f>IF(N129="zákl. prenesená",J129,0)</f>
        <v>0</v>
      </c>
      <c r="BH129" s="228">
        <f>IF(N129="zníž. prenesená",J129,0)</f>
        <v>0</v>
      </c>
      <c r="BI129" s="228">
        <f>IF(N129="nulová",J129,0)</f>
        <v>0</v>
      </c>
      <c r="BJ129" s="14" t="s">
        <v>114</v>
      </c>
      <c r="BK129" s="228">
        <f>ROUND(I129*H129,2)</f>
        <v>0</v>
      </c>
      <c r="BL129" s="14" t="s">
        <v>113</v>
      </c>
      <c r="BM129" s="227" t="s">
        <v>142</v>
      </c>
    </row>
    <row r="130" s="2" customFormat="1" ht="24.15" customHeight="1">
      <c r="A130" s="35"/>
      <c r="B130" s="36"/>
      <c r="C130" s="215" t="s">
        <v>143</v>
      </c>
      <c r="D130" s="215" t="s">
        <v>109</v>
      </c>
      <c r="E130" s="216" t="s">
        <v>144</v>
      </c>
      <c r="F130" s="217" t="s">
        <v>145</v>
      </c>
      <c r="G130" s="218" t="s">
        <v>112</v>
      </c>
      <c r="H130" s="219">
        <v>105.36</v>
      </c>
      <c r="I130" s="220"/>
      <c r="J130" s="221">
        <f>ROUND(I130*H130,2)</f>
        <v>0</v>
      </c>
      <c r="K130" s="222"/>
      <c r="L130" s="41"/>
      <c r="M130" s="223" t="s">
        <v>1</v>
      </c>
      <c r="N130" s="224" t="s">
        <v>39</v>
      </c>
      <c r="O130" s="89"/>
      <c r="P130" s="225">
        <f>O130*H130</f>
        <v>0</v>
      </c>
      <c r="Q130" s="225">
        <v>0.0020500000000000002</v>
      </c>
      <c r="R130" s="225">
        <f>Q130*H130</f>
        <v>0.21598800000000001</v>
      </c>
      <c r="S130" s="225">
        <v>0</v>
      </c>
      <c r="T130" s="226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27" t="s">
        <v>113</v>
      </c>
      <c r="AT130" s="227" t="s">
        <v>109</v>
      </c>
      <c r="AU130" s="227" t="s">
        <v>114</v>
      </c>
      <c r="AY130" s="14" t="s">
        <v>107</v>
      </c>
      <c r="BE130" s="228">
        <f>IF(N130="základná",J130,0)</f>
        <v>0</v>
      </c>
      <c r="BF130" s="228">
        <f>IF(N130="znížená",J130,0)</f>
        <v>0</v>
      </c>
      <c r="BG130" s="228">
        <f>IF(N130="zákl. prenesená",J130,0)</f>
        <v>0</v>
      </c>
      <c r="BH130" s="228">
        <f>IF(N130="zníž. prenesená",J130,0)</f>
        <v>0</v>
      </c>
      <c r="BI130" s="228">
        <f>IF(N130="nulová",J130,0)</f>
        <v>0</v>
      </c>
      <c r="BJ130" s="14" t="s">
        <v>114</v>
      </c>
      <c r="BK130" s="228">
        <f>ROUND(I130*H130,2)</f>
        <v>0</v>
      </c>
      <c r="BL130" s="14" t="s">
        <v>113</v>
      </c>
      <c r="BM130" s="227" t="s">
        <v>146</v>
      </c>
    </row>
    <row r="131" s="2" customFormat="1" ht="24.15" customHeight="1">
      <c r="A131" s="35"/>
      <c r="B131" s="36"/>
      <c r="C131" s="215" t="s">
        <v>147</v>
      </c>
      <c r="D131" s="215" t="s">
        <v>109</v>
      </c>
      <c r="E131" s="216" t="s">
        <v>148</v>
      </c>
      <c r="F131" s="217" t="s">
        <v>149</v>
      </c>
      <c r="G131" s="218" t="s">
        <v>112</v>
      </c>
      <c r="H131" s="219">
        <v>105.36</v>
      </c>
      <c r="I131" s="220"/>
      <c r="J131" s="221">
        <f>ROUND(I131*H131,2)</f>
        <v>0</v>
      </c>
      <c r="K131" s="222"/>
      <c r="L131" s="41"/>
      <c r="M131" s="223" t="s">
        <v>1</v>
      </c>
      <c r="N131" s="224" t="s">
        <v>39</v>
      </c>
      <c r="O131" s="89"/>
      <c r="P131" s="225">
        <f>O131*H131</f>
        <v>0</v>
      </c>
      <c r="Q131" s="225">
        <v>0</v>
      </c>
      <c r="R131" s="225">
        <f>Q131*H131</f>
        <v>0</v>
      </c>
      <c r="S131" s="225">
        <v>0</v>
      </c>
      <c r="T131" s="226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27" t="s">
        <v>113</v>
      </c>
      <c r="AT131" s="227" t="s">
        <v>109</v>
      </c>
      <c r="AU131" s="227" t="s">
        <v>114</v>
      </c>
      <c r="AY131" s="14" t="s">
        <v>107</v>
      </c>
      <c r="BE131" s="228">
        <f>IF(N131="základná",J131,0)</f>
        <v>0</v>
      </c>
      <c r="BF131" s="228">
        <f>IF(N131="znížená",J131,0)</f>
        <v>0</v>
      </c>
      <c r="BG131" s="228">
        <f>IF(N131="zákl. prenesená",J131,0)</f>
        <v>0</v>
      </c>
      <c r="BH131" s="228">
        <f>IF(N131="zníž. prenesená",J131,0)</f>
        <v>0</v>
      </c>
      <c r="BI131" s="228">
        <f>IF(N131="nulová",J131,0)</f>
        <v>0</v>
      </c>
      <c r="BJ131" s="14" t="s">
        <v>114</v>
      </c>
      <c r="BK131" s="228">
        <f>ROUND(I131*H131,2)</f>
        <v>0</v>
      </c>
      <c r="BL131" s="14" t="s">
        <v>113</v>
      </c>
      <c r="BM131" s="227" t="s">
        <v>150</v>
      </c>
    </row>
    <row r="132" s="2" customFormat="1" ht="37.8" customHeight="1">
      <c r="A132" s="35"/>
      <c r="B132" s="36"/>
      <c r="C132" s="215" t="s">
        <v>151</v>
      </c>
      <c r="D132" s="215" t="s">
        <v>109</v>
      </c>
      <c r="E132" s="216" t="s">
        <v>152</v>
      </c>
      <c r="F132" s="217" t="s">
        <v>153</v>
      </c>
      <c r="G132" s="218" t="s">
        <v>129</v>
      </c>
      <c r="H132" s="219">
        <v>87.209999999999994</v>
      </c>
      <c r="I132" s="220"/>
      <c r="J132" s="221">
        <f>ROUND(I132*H132,2)</f>
        <v>0</v>
      </c>
      <c r="K132" s="222"/>
      <c r="L132" s="41"/>
      <c r="M132" s="223" t="s">
        <v>1</v>
      </c>
      <c r="N132" s="224" t="s">
        <v>39</v>
      </c>
      <c r="O132" s="89"/>
      <c r="P132" s="225">
        <f>O132*H132</f>
        <v>0</v>
      </c>
      <c r="Q132" s="225">
        <v>0</v>
      </c>
      <c r="R132" s="225">
        <f>Q132*H132</f>
        <v>0</v>
      </c>
      <c r="S132" s="225">
        <v>0</v>
      </c>
      <c r="T132" s="226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27" t="s">
        <v>113</v>
      </c>
      <c r="AT132" s="227" t="s">
        <v>109</v>
      </c>
      <c r="AU132" s="227" t="s">
        <v>114</v>
      </c>
      <c r="AY132" s="14" t="s">
        <v>107</v>
      </c>
      <c r="BE132" s="228">
        <f>IF(N132="základná",J132,0)</f>
        <v>0</v>
      </c>
      <c r="BF132" s="228">
        <f>IF(N132="znížená",J132,0)</f>
        <v>0</v>
      </c>
      <c r="BG132" s="228">
        <f>IF(N132="zákl. prenesená",J132,0)</f>
        <v>0</v>
      </c>
      <c r="BH132" s="228">
        <f>IF(N132="zníž. prenesená",J132,0)</f>
        <v>0</v>
      </c>
      <c r="BI132" s="228">
        <f>IF(N132="nulová",J132,0)</f>
        <v>0</v>
      </c>
      <c r="BJ132" s="14" t="s">
        <v>114</v>
      </c>
      <c r="BK132" s="228">
        <f>ROUND(I132*H132,2)</f>
        <v>0</v>
      </c>
      <c r="BL132" s="14" t="s">
        <v>113</v>
      </c>
      <c r="BM132" s="227" t="s">
        <v>154</v>
      </c>
    </row>
    <row r="133" s="2" customFormat="1" ht="44.25" customHeight="1">
      <c r="A133" s="35"/>
      <c r="B133" s="36"/>
      <c r="C133" s="215" t="s">
        <v>155</v>
      </c>
      <c r="D133" s="215" t="s">
        <v>109</v>
      </c>
      <c r="E133" s="216" t="s">
        <v>156</v>
      </c>
      <c r="F133" s="217" t="s">
        <v>157</v>
      </c>
      <c r="G133" s="218" t="s">
        <v>129</v>
      </c>
      <c r="H133" s="219">
        <v>523.25999999999999</v>
      </c>
      <c r="I133" s="220"/>
      <c r="J133" s="221">
        <f>ROUND(I133*H133,2)</f>
        <v>0</v>
      </c>
      <c r="K133" s="222"/>
      <c r="L133" s="41"/>
      <c r="M133" s="223" t="s">
        <v>1</v>
      </c>
      <c r="N133" s="224" t="s">
        <v>39</v>
      </c>
      <c r="O133" s="89"/>
      <c r="P133" s="225">
        <f>O133*H133</f>
        <v>0</v>
      </c>
      <c r="Q133" s="225">
        <v>0</v>
      </c>
      <c r="R133" s="225">
        <f>Q133*H133</f>
        <v>0</v>
      </c>
      <c r="S133" s="225">
        <v>0</v>
      </c>
      <c r="T133" s="226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27" t="s">
        <v>113</v>
      </c>
      <c r="AT133" s="227" t="s">
        <v>109</v>
      </c>
      <c r="AU133" s="227" t="s">
        <v>114</v>
      </c>
      <c r="AY133" s="14" t="s">
        <v>107</v>
      </c>
      <c r="BE133" s="228">
        <f>IF(N133="základná",J133,0)</f>
        <v>0</v>
      </c>
      <c r="BF133" s="228">
        <f>IF(N133="znížená",J133,0)</f>
        <v>0</v>
      </c>
      <c r="BG133" s="228">
        <f>IF(N133="zákl. prenesená",J133,0)</f>
        <v>0</v>
      </c>
      <c r="BH133" s="228">
        <f>IF(N133="zníž. prenesená",J133,0)</f>
        <v>0</v>
      </c>
      <c r="BI133" s="228">
        <f>IF(N133="nulová",J133,0)</f>
        <v>0</v>
      </c>
      <c r="BJ133" s="14" t="s">
        <v>114</v>
      </c>
      <c r="BK133" s="228">
        <f>ROUND(I133*H133,2)</f>
        <v>0</v>
      </c>
      <c r="BL133" s="14" t="s">
        <v>113</v>
      </c>
      <c r="BM133" s="227" t="s">
        <v>158</v>
      </c>
    </row>
    <row r="134" s="2" customFormat="1" ht="16.5" customHeight="1">
      <c r="A134" s="35"/>
      <c r="B134" s="36"/>
      <c r="C134" s="215" t="s">
        <v>159</v>
      </c>
      <c r="D134" s="215" t="s">
        <v>109</v>
      </c>
      <c r="E134" s="216" t="s">
        <v>160</v>
      </c>
      <c r="F134" s="217" t="s">
        <v>161</v>
      </c>
      <c r="G134" s="218" t="s">
        <v>129</v>
      </c>
      <c r="H134" s="219">
        <v>87.209999999999994</v>
      </c>
      <c r="I134" s="220"/>
      <c r="J134" s="221">
        <f>ROUND(I134*H134,2)</f>
        <v>0</v>
      </c>
      <c r="K134" s="222"/>
      <c r="L134" s="41"/>
      <c r="M134" s="223" t="s">
        <v>1</v>
      </c>
      <c r="N134" s="224" t="s">
        <v>39</v>
      </c>
      <c r="O134" s="89"/>
      <c r="P134" s="225">
        <f>O134*H134</f>
        <v>0</v>
      </c>
      <c r="Q134" s="225">
        <v>0</v>
      </c>
      <c r="R134" s="225">
        <f>Q134*H134</f>
        <v>0</v>
      </c>
      <c r="S134" s="225">
        <v>0</v>
      </c>
      <c r="T134" s="226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27" t="s">
        <v>113</v>
      </c>
      <c r="AT134" s="227" t="s">
        <v>109</v>
      </c>
      <c r="AU134" s="227" t="s">
        <v>114</v>
      </c>
      <c r="AY134" s="14" t="s">
        <v>107</v>
      </c>
      <c r="BE134" s="228">
        <f>IF(N134="základná",J134,0)</f>
        <v>0</v>
      </c>
      <c r="BF134" s="228">
        <f>IF(N134="znížená",J134,0)</f>
        <v>0</v>
      </c>
      <c r="BG134" s="228">
        <f>IF(N134="zákl. prenesená",J134,0)</f>
        <v>0</v>
      </c>
      <c r="BH134" s="228">
        <f>IF(N134="zníž. prenesená",J134,0)</f>
        <v>0</v>
      </c>
      <c r="BI134" s="228">
        <f>IF(N134="nulová",J134,0)</f>
        <v>0</v>
      </c>
      <c r="BJ134" s="14" t="s">
        <v>114</v>
      </c>
      <c r="BK134" s="228">
        <f>ROUND(I134*H134,2)</f>
        <v>0</v>
      </c>
      <c r="BL134" s="14" t="s">
        <v>113</v>
      </c>
      <c r="BM134" s="227" t="s">
        <v>162</v>
      </c>
    </row>
    <row r="135" s="2" customFormat="1" ht="24.15" customHeight="1">
      <c r="A135" s="35"/>
      <c r="B135" s="36"/>
      <c r="C135" s="215" t="s">
        <v>163</v>
      </c>
      <c r="D135" s="215" t="s">
        <v>109</v>
      </c>
      <c r="E135" s="216" t="s">
        <v>164</v>
      </c>
      <c r="F135" s="217" t="s">
        <v>165</v>
      </c>
      <c r="G135" s="218" t="s">
        <v>166</v>
      </c>
      <c r="H135" s="219">
        <v>653.721</v>
      </c>
      <c r="I135" s="220"/>
      <c r="J135" s="221">
        <f>ROUND(I135*H135,2)</f>
        <v>0</v>
      </c>
      <c r="K135" s="222"/>
      <c r="L135" s="41"/>
      <c r="M135" s="223" t="s">
        <v>1</v>
      </c>
      <c r="N135" s="224" t="s">
        <v>39</v>
      </c>
      <c r="O135" s="89"/>
      <c r="P135" s="225">
        <f>O135*H135</f>
        <v>0</v>
      </c>
      <c r="Q135" s="225">
        <v>0</v>
      </c>
      <c r="R135" s="225">
        <f>Q135*H135</f>
        <v>0</v>
      </c>
      <c r="S135" s="225">
        <v>0</v>
      </c>
      <c r="T135" s="226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27" t="s">
        <v>113</v>
      </c>
      <c r="AT135" s="227" t="s">
        <v>109</v>
      </c>
      <c r="AU135" s="227" t="s">
        <v>114</v>
      </c>
      <c r="AY135" s="14" t="s">
        <v>107</v>
      </c>
      <c r="BE135" s="228">
        <f>IF(N135="základná",J135,0)</f>
        <v>0</v>
      </c>
      <c r="BF135" s="228">
        <f>IF(N135="znížená",J135,0)</f>
        <v>0</v>
      </c>
      <c r="BG135" s="228">
        <f>IF(N135="zákl. prenesená",J135,0)</f>
        <v>0</v>
      </c>
      <c r="BH135" s="228">
        <f>IF(N135="zníž. prenesená",J135,0)</f>
        <v>0</v>
      </c>
      <c r="BI135" s="228">
        <f>IF(N135="nulová",J135,0)</f>
        <v>0</v>
      </c>
      <c r="BJ135" s="14" t="s">
        <v>114</v>
      </c>
      <c r="BK135" s="228">
        <f>ROUND(I135*H135,2)</f>
        <v>0</v>
      </c>
      <c r="BL135" s="14" t="s">
        <v>113</v>
      </c>
      <c r="BM135" s="227" t="s">
        <v>167</v>
      </c>
    </row>
    <row r="136" s="2" customFormat="1" ht="24.15" customHeight="1">
      <c r="A136" s="35"/>
      <c r="B136" s="36"/>
      <c r="C136" s="215" t="s">
        <v>168</v>
      </c>
      <c r="D136" s="215" t="s">
        <v>109</v>
      </c>
      <c r="E136" s="216" t="s">
        <v>169</v>
      </c>
      <c r="F136" s="217" t="s">
        <v>170</v>
      </c>
      <c r="G136" s="218" t="s">
        <v>129</v>
      </c>
      <c r="H136" s="219">
        <v>6.4980000000000002</v>
      </c>
      <c r="I136" s="220"/>
      <c r="J136" s="221">
        <f>ROUND(I136*H136,2)</f>
        <v>0</v>
      </c>
      <c r="K136" s="222"/>
      <c r="L136" s="41"/>
      <c r="M136" s="223" t="s">
        <v>1</v>
      </c>
      <c r="N136" s="224" t="s">
        <v>39</v>
      </c>
      <c r="O136" s="89"/>
      <c r="P136" s="225">
        <f>O136*H136</f>
        <v>0</v>
      </c>
      <c r="Q136" s="225">
        <v>0</v>
      </c>
      <c r="R136" s="225">
        <f>Q136*H136</f>
        <v>0</v>
      </c>
      <c r="S136" s="225">
        <v>0</v>
      </c>
      <c r="T136" s="226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27" t="s">
        <v>113</v>
      </c>
      <c r="AT136" s="227" t="s">
        <v>109</v>
      </c>
      <c r="AU136" s="227" t="s">
        <v>114</v>
      </c>
      <c r="AY136" s="14" t="s">
        <v>107</v>
      </c>
      <c r="BE136" s="228">
        <f>IF(N136="základná",J136,0)</f>
        <v>0</v>
      </c>
      <c r="BF136" s="228">
        <f>IF(N136="znížená",J136,0)</f>
        <v>0</v>
      </c>
      <c r="BG136" s="228">
        <f>IF(N136="zákl. prenesená",J136,0)</f>
        <v>0</v>
      </c>
      <c r="BH136" s="228">
        <f>IF(N136="zníž. prenesená",J136,0)</f>
        <v>0</v>
      </c>
      <c r="BI136" s="228">
        <f>IF(N136="nulová",J136,0)</f>
        <v>0</v>
      </c>
      <c r="BJ136" s="14" t="s">
        <v>114</v>
      </c>
      <c r="BK136" s="228">
        <f>ROUND(I136*H136,2)</f>
        <v>0</v>
      </c>
      <c r="BL136" s="14" t="s">
        <v>113</v>
      </c>
      <c r="BM136" s="227" t="s">
        <v>171</v>
      </c>
    </row>
    <row r="137" s="2" customFormat="1" ht="24.15" customHeight="1">
      <c r="A137" s="35"/>
      <c r="B137" s="36"/>
      <c r="C137" s="215" t="s">
        <v>172</v>
      </c>
      <c r="D137" s="215" t="s">
        <v>109</v>
      </c>
      <c r="E137" s="216" t="s">
        <v>173</v>
      </c>
      <c r="F137" s="217" t="s">
        <v>174</v>
      </c>
      <c r="G137" s="218" t="s">
        <v>129</v>
      </c>
      <c r="H137" s="219">
        <v>1.413</v>
      </c>
      <c r="I137" s="220"/>
      <c r="J137" s="221">
        <f>ROUND(I137*H137,2)</f>
        <v>0</v>
      </c>
      <c r="K137" s="222"/>
      <c r="L137" s="41"/>
      <c r="M137" s="223" t="s">
        <v>1</v>
      </c>
      <c r="N137" s="224" t="s">
        <v>39</v>
      </c>
      <c r="O137" s="89"/>
      <c r="P137" s="225">
        <f>O137*H137</f>
        <v>0</v>
      </c>
      <c r="Q137" s="225">
        <v>0</v>
      </c>
      <c r="R137" s="225">
        <f>Q137*H137</f>
        <v>0</v>
      </c>
      <c r="S137" s="225">
        <v>0</v>
      </c>
      <c r="T137" s="226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27" t="s">
        <v>113</v>
      </c>
      <c r="AT137" s="227" t="s">
        <v>109</v>
      </c>
      <c r="AU137" s="227" t="s">
        <v>114</v>
      </c>
      <c r="AY137" s="14" t="s">
        <v>107</v>
      </c>
      <c r="BE137" s="228">
        <f>IF(N137="základná",J137,0)</f>
        <v>0</v>
      </c>
      <c r="BF137" s="228">
        <f>IF(N137="znížená",J137,0)</f>
        <v>0</v>
      </c>
      <c r="BG137" s="228">
        <f>IF(N137="zákl. prenesená",J137,0)</f>
        <v>0</v>
      </c>
      <c r="BH137" s="228">
        <f>IF(N137="zníž. prenesená",J137,0)</f>
        <v>0</v>
      </c>
      <c r="BI137" s="228">
        <f>IF(N137="nulová",J137,0)</f>
        <v>0</v>
      </c>
      <c r="BJ137" s="14" t="s">
        <v>114</v>
      </c>
      <c r="BK137" s="228">
        <f>ROUND(I137*H137,2)</f>
        <v>0</v>
      </c>
      <c r="BL137" s="14" t="s">
        <v>113</v>
      </c>
      <c r="BM137" s="227" t="s">
        <v>175</v>
      </c>
    </row>
    <row r="138" s="2" customFormat="1" ht="16.5" customHeight="1">
      <c r="A138" s="35"/>
      <c r="B138" s="36"/>
      <c r="C138" s="229" t="s">
        <v>176</v>
      </c>
      <c r="D138" s="229" t="s">
        <v>177</v>
      </c>
      <c r="E138" s="230" t="s">
        <v>178</v>
      </c>
      <c r="F138" s="231" t="s">
        <v>179</v>
      </c>
      <c r="G138" s="232" t="s">
        <v>166</v>
      </c>
      <c r="H138" s="233">
        <v>2.3479999999999999</v>
      </c>
      <c r="I138" s="234"/>
      <c r="J138" s="235">
        <f>ROUND(I138*H138,2)</f>
        <v>0</v>
      </c>
      <c r="K138" s="236"/>
      <c r="L138" s="237"/>
      <c r="M138" s="238" t="s">
        <v>1</v>
      </c>
      <c r="N138" s="239" t="s">
        <v>39</v>
      </c>
      <c r="O138" s="89"/>
      <c r="P138" s="225">
        <f>O138*H138</f>
        <v>0</v>
      </c>
      <c r="Q138" s="225">
        <v>1</v>
      </c>
      <c r="R138" s="225">
        <f>Q138*H138</f>
        <v>2.3479999999999999</v>
      </c>
      <c r="S138" s="225">
        <v>0</v>
      </c>
      <c r="T138" s="226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27" t="s">
        <v>139</v>
      </c>
      <c r="AT138" s="227" t="s">
        <v>177</v>
      </c>
      <c r="AU138" s="227" t="s">
        <v>114</v>
      </c>
      <c r="AY138" s="14" t="s">
        <v>107</v>
      </c>
      <c r="BE138" s="228">
        <f>IF(N138="základná",J138,0)</f>
        <v>0</v>
      </c>
      <c r="BF138" s="228">
        <f>IF(N138="znížená",J138,0)</f>
        <v>0</v>
      </c>
      <c r="BG138" s="228">
        <f>IF(N138="zákl. prenesená",J138,0)</f>
        <v>0</v>
      </c>
      <c r="BH138" s="228">
        <f>IF(N138="zníž. prenesená",J138,0)</f>
        <v>0</v>
      </c>
      <c r="BI138" s="228">
        <f>IF(N138="nulová",J138,0)</f>
        <v>0</v>
      </c>
      <c r="BJ138" s="14" t="s">
        <v>114</v>
      </c>
      <c r="BK138" s="228">
        <f>ROUND(I138*H138,2)</f>
        <v>0</v>
      </c>
      <c r="BL138" s="14" t="s">
        <v>113</v>
      </c>
      <c r="BM138" s="227" t="s">
        <v>180</v>
      </c>
    </row>
    <row r="139" s="2" customFormat="1" ht="16.5" customHeight="1">
      <c r="A139" s="35"/>
      <c r="B139" s="36"/>
      <c r="C139" s="229" t="s">
        <v>181</v>
      </c>
      <c r="D139" s="229" t="s">
        <v>177</v>
      </c>
      <c r="E139" s="230" t="s">
        <v>182</v>
      </c>
      <c r="F139" s="231" t="s">
        <v>183</v>
      </c>
      <c r="G139" s="232" t="s">
        <v>166</v>
      </c>
      <c r="H139" s="233">
        <v>12.712999999999999</v>
      </c>
      <c r="I139" s="234"/>
      <c r="J139" s="235">
        <f>ROUND(I139*H139,2)</f>
        <v>0</v>
      </c>
      <c r="K139" s="236"/>
      <c r="L139" s="237"/>
      <c r="M139" s="238" t="s">
        <v>1</v>
      </c>
      <c r="N139" s="239" t="s">
        <v>39</v>
      </c>
      <c r="O139" s="89"/>
      <c r="P139" s="225">
        <f>O139*H139</f>
        <v>0</v>
      </c>
      <c r="Q139" s="225">
        <v>1</v>
      </c>
      <c r="R139" s="225">
        <f>Q139*H139</f>
        <v>12.712999999999999</v>
      </c>
      <c r="S139" s="225">
        <v>0</v>
      </c>
      <c r="T139" s="226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27" t="s">
        <v>139</v>
      </c>
      <c r="AT139" s="227" t="s">
        <v>177</v>
      </c>
      <c r="AU139" s="227" t="s">
        <v>114</v>
      </c>
      <c r="AY139" s="14" t="s">
        <v>107</v>
      </c>
      <c r="BE139" s="228">
        <f>IF(N139="základná",J139,0)</f>
        <v>0</v>
      </c>
      <c r="BF139" s="228">
        <f>IF(N139="znížená",J139,0)</f>
        <v>0</v>
      </c>
      <c r="BG139" s="228">
        <f>IF(N139="zákl. prenesená",J139,0)</f>
        <v>0</v>
      </c>
      <c r="BH139" s="228">
        <f>IF(N139="zníž. prenesená",J139,0)</f>
        <v>0</v>
      </c>
      <c r="BI139" s="228">
        <f>IF(N139="nulová",J139,0)</f>
        <v>0</v>
      </c>
      <c r="BJ139" s="14" t="s">
        <v>114</v>
      </c>
      <c r="BK139" s="228">
        <f>ROUND(I139*H139,2)</f>
        <v>0</v>
      </c>
      <c r="BL139" s="14" t="s">
        <v>113</v>
      </c>
      <c r="BM139" s="227" t="s">
        <v>184</v>
      </c>
    </row>
    <row r="140" s="2" customFormat="1" ht="16.5" customHeight="1">
      <c r="A140" s="35"/>
      <c r="B140" s="36"/>
      <c r="C140" s="229" t="s">
        <v>185</v>
      </c>
      <c r="D140" s="229" t="s">
        <v>177</v>
      </c>
      <c r="E140" s="230" t="s">
        <v>186</v>
      </c>
      <c r="F140" s="231" t="s">
        <v>187</v>
      </c>
      <c r="G140" s="232" t="s">
        <v>166</v>
      </c>
      <c r="H140" s="233">
        <v>0.84799999999999998</v>
      </c>
      <c r="I140" s="234"/>
      <c r="J140" s="235">
        <f>ROUND(I140*H140,2)</f>
        <v>0</v>
      </c>
      <c r="K140" s="236"/>
      <c r="L140" s="237"/>
      <c r="M140" s="238" t="s">
        <v>1</v>
      </c>
      <c r="N140" s="239" t="s">
        <v>39</v>
      </c>
      <c r="O140" s="89"/>
      <c r="P140" s="225">
        <f>O140*H140</f>
        <v>0</v>
      </c>
      <c r="Q140" s="225">
        <v>1</v>
      </c>
      <c r="R140" s="225">
        <f>Q140*H140</f>
        <v>0.84799999999999998</v>
      </c>
      <c r="S140" s="225">
        <v>0</v>
      </c>
      <c r="T140" s="226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27" t="s">
        <v>139</v>
      </c>
      <c r="AT140" s="227" t="s">
        <v>177</v>
      </c>
      <c r="AU140" s="227" t="s">
        <v>114</v>
      </c>
      <c r="AY140" s="14" t="s">
        <v>107</v>
      </c>
      <c r="BE140" s="228">
        <f>IF(N140="základná",J140,0)</f>
        <v>0</v>
      </c>
      <c r="BF140" s="228">
        <f>IF(N140="znížená",J140,0)</f>
        <v>0</v>
      </c>
      <c r="BG140" s="228">
        <f>IF(N140="zákl. prenesená",J140,0)</f>
        <v>0</v>
      </c>
      <c r="BH140" s="228">
        <f>IF(N140="zníž. prenesená",J140,0)</f>
        <v>0</v>
      </c>
      <c r="BI140" s="228">
        <f>IF(N140="nulová",J140,0)</f>
        <v>0</v>
      </c>
      <c r="BJ140" s="14" t="s">
        <v>114</v>
      </c>
      <c r="BK140" s="228">
        <f>ROUND(I140*H140,2)</f>
        <v>0</v>
      </c>
      <c r="BL140" s="14" t="s">
        <v>113</v>
      </c>
      <c r="BM140" s="227" t="s">
        <v>188</v>
      </c>
    </row>
    <row r="141" s="2" customFormat="1" ht="24.15" customHeight="1">
      <c r="A141" s="35"/>
      <c r="B141" s="36"/>
      <c r="C141" s="215" t="s">
        <v>189</v>
      </c>
      <c r="D141" s="215" t="s">
        <v>109</v>
      </c>
      <c r="E141" s="216" t="s">
        <v>190</v>
      </c>
      <c r="F141" s="217" t="s">
        <v>191</v>
      </c>
      <c r="G141" s="218" t="s">
        <v>129</v>
      </c>
      <c r="H141" s="219">
        <v>72.128</v>
      </c>
      <c r="I141" s="220"/>
      <c r="J141" s="221">
        <f>ROUND(I141*H141,2)</f>
        <v>0</v>
      </c>
      <c r="K141" s="222"/>
      <c r="L141" s="41"/>
      <c r="M141" s="223" t="s">
        <v>1</v>
      </c>
      <c r="N141" s="224" t="s">
        <v>39</v>
      </c>
      <c r="O141" s="89"/>
      <c r="P141" s="225">
        <f>O141*H141</f>
        <v>0</v>
      </c>
      <c r="Q141" s="225">
        <v>0</v>
      </c>
      <c r="R141" s="225">
        <f>Q141*H141</f>
        <v>0</v>
      </c>
      <c r="S141" s="225">
        <v>0</v>
      </c>
      <c r="T141" s="226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27" t="s">
        <v>113</v>
      </c>
      <c r="AT141" s="227" t="s">
        <v>109</v>
      </c>
      <c r="AU141" s="227" t="s">
        <v>114</v>
      </c>
      <c r="AY141" s="14" t="s">
        <v>107</v>
      </c>
      <c r="BE141" s="228">
        <f>IF(N141="základná",J141,0)</f>
        <v>0</v>
      </c>
      <c r="BF141" s="228">
        <f>IF(N141="znížená",J141,0)</f>
        <v>0</v>
      </c>
      <c r="BG141" s="228">
        <f>IF(N141="zákl. prenesená",J141,0)</f>
        <v>0</v>
      </c>
      <c r="BH141" s="228">
        <f>IF(N141="zníž. prenesená",J141,0)</f>
        <v>0</v>
      </c>
      <c r="BI141" s="228">
        <f>IF(N141="nulová",J141,0)</f>
        <v>0</v>
      </c>
      <c r="BJ141" s="14" t="s">
        <v>114</v>
      </c>
      <c r="BK141" s="228">
        <f>ROUND(I141*H141,2)</f>
        <v>0</v>
      </c>
      <c r="BL141" s="14" t="s">
        <v>113</v>
      </c>
      <c r="BM141" s="227" t="s">
        <v>192</v>
      </c>
    </row>
    <row r="142" s="2" customFormat="1" ht="16.5" customHeight="1">
      <c r="A142" s="35"/>
      <c r="B142" s="36"/>
      <c r="C142" s="229" t="s">
        <v>193</v>
      </c>
      <c r="D142" s="229" t="s">
        <v>177</v>
      </c>
      <c r="E142" s="230" t="s">
        <v>194</v>
      </c>
      <c r="F142" s="231" t="s">
        <v>195</v>
      </c>
      <c r="G142" s="232" t="s">
        <v>166</v>
      </c>
      <c r="H142" s="233">
        <v>129.83000000000001</v>
      </c>
      <c r="I142" s="234"/>
      <c r="J142" s="235">
        <f>ROUND(I142*H142,2)</f>
        <v>0</v>
      </c>
      <c r="K142" s="236"/>
      <c r="L142" s="237"/>
      <c r="M142" s="238" t="s">
        <v>1</v>
      </c>
      <c r="N142" s="239" t="s">
        <v>39</v>
      </c>
      <c r="O142" s="89"/>
      <c r="P142" s="225">
        <f>O142*H142</f>
        <v>0</v>
      </c>
      <c r="Q142" s="225">
        <v>1</v>
      </c>
      <c r="R142" s="225">
        <f>Q142*H142</f>
        <v>129.83000000000001</v>
      </c>
      <c r="S142" s="225">
        <v>0</v>
      </c>
      <c r="T142" s="226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27" t="s">
        <v>139</v>
      </c>
      <c r="AT142" s="227" t="s">
        <v>177</v>
      </c>
      <c r="AU142" s="227" t="s">
        <v>114</v>
      </c>
      <c r="AY142" s="14" t="s">
        <v>107</v>
      </c>
      <c r="BE142" s="228">
        <f>IF(N142="základná",J142,0)</f>
        <v>0</v>
      </c>
      <c r="BF142" s="228">
        <f>IF(N142="znížená",J142,0)</f>
        <v>0</v>
      </c>
      <c r="BG142" s="228">
        <f>IF(N142="zákl. prenesená",J142,0)</f>
        <v>0</v>
      </c>
      <c r="BH142" s="228">
        <f>IF(N142="zníž. prenesená",J142,0)</f>
        <v>0</v>
      </c>
      <c r="BI142" s="228">
        <f>IF(N142="nulová",J142,0)</f>
        <v>0</v>
      </c>
      <c r="BJ142" s="14" t="s">
        <v>114</v>
      </c>
      <c r="BK142" s="228">
        <f>ROUND(I142*H142,2)</f>
        <v>0</v>
      </c>
      <c r="BL142" s="14" t="s">
        <v>113</v>
      </c>
      <c r="BM142" s="227" t="s">
        <v>196</v>
      </c>
    </row>
    <row r="143" s="12" customFormat="1" ht="22.8" customHeight="1">
      <c r="A143" s="12"/>
      <c r="B143" s="199"/>
      <c r="C143" s="200"/>
      <c r="D143" s="201" t="s">
        <v>72</v>
      </c>
      <c r="E143" s="213" t="s">
        <v>114</v>
      </c>
      <c r="F143" s="213" t="s">
        <v>197</v>
      </c>
      <c r="G143" s="200"/>
      <c r="H143" s="200"/>
      <c r="I143" s="203"/>
      <c r="J143" s="214">
        <f>BK143</f>
        <v>0</v>
      </c>
      <c r="K143" s="200"/>
      <c r="L143" s="205"/>
      <c r="M143" s="206"/>
      <c r="N143" s="207"/>
      <c r="O143" s="207"/>
      <c r="P143" s="208">
        <f>SUM(P144:P147)</f>
        <v>0</v>
      </c>
      <c r="Q143" s="207"/>
      <c r="R143" s="208">
        <f>SUM(R144:R147)</f>
        <v>0.013493140000000001</v>
      </c>
      <c r="S143" s="207"/>
      <c r="T143" s="209">
        <f>SUM(T144:T147)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10" t="s">
        <v>78</v>
      </c>
      <c r="AT143" s="211" t="s">
        <v>72</v>
      </c>
      <c r="AU143" s="211" t="s">
        <v>78</v>
      </c>
      <c r="AY143" s="210" t="s">
        <v>107</v>
      </c>
      <c r="BK143" s="212">
        <f>SUM(BK144:BK147)</f>
        <v>0</v>
      </c>
    </row>
    <row r="144" s="2" customFormat="1" ht="33" customHeight="1">
      <c r="A144" s="35"/>
      <c r="B144" s="36"/>
      <c r="C144" s="215" t="s">
        <v>198</v>
      </c>
      <c r="D144" s="215" t="s">
        <v>109</v>
      </c>
      <c r="E144" s="216" t="s">
        <v>199</v>
      </c>
      <c r="F144" s="217" t="s">
        <v>200</v>
      </c>
      <c r="G144" s="218" t="s">
        <v>112</v>
      </c>
      <c r="H144" s="219">
        <v>3.4540000000000002</v>
      </c>
      <c r="I144" s="220"/>
      <c r="J144" s="221">
        <f>ROUND(I144*H144,2)</f>
        <v>0</v>
      </c>
      <c r="K144" s="222"/>
      <c r="L144" s="41"/>
      <c r="M144" s="223" t="s">
        <v>1</v>
      </c>
      <c r="N144" s="224" t="s">
        <v>39</v>
      </c>
      <c r="O144" s="89"/>
      <c r="P144" s="225">
        <f>O144*H144</f>
        <v>0</v>
      </c>
      <c r="Q144" s="225">
        <v>0.00035</v>
      </c>
      <c r="R144" s="225">
        <f>Q144*H144</f>
        <v>0.0012089</v>
      </c>
      <c r="S144" s="225">
        <v>0</v>
      </c>
      <c r="T144" s="226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27" t="s">
        <v>113</v>
      </c>
      <c r="AT144" s="227" t="s">
        <v>109</v>
      </c>
      <c r="AU144" s="227" t="s">
        <v>114</v>
      </c>
      <c r="AY144" s="14" t="s">
        <v>107</v>
      </c>
      <c r="BE144" s="228">
        <f>IF(N144="základná",J144,0)</f>
        <v>0</v>
      </c>
      <c r="BF144" s="228">
        <f>IF(N144="znížená",J144,0)</f>
        <v>0</v>
      </c>
      <c r="BG144" s="228">
        <f>IF(N144="zákl. prenesená",J144,0)</f>
        <v>0</v>
      </c>
      <c r="BH144" s="228">
        <f>IF(N144="zníž. prenesená",J144,0)</f>
        <v>0</v>
      </c>
      <c r="BI144" s="228">
        <f>IF(N144="nulová",J144,0)</f>
        <v>0</v>
      </c>
      <c r="BJ144" s="14" t="s">
        <v>114</v>
      </c>
      <c r="BK144" s="228">
        <f>ROUND(I144*H144,2)</f>
        <v>0</v>
      </c>
      <c r="BL144" s="14" t="s">
        <v>113</v>
      </c>
      <c r="BM144" s="227" t="s">
        <v>201</v>
      </c>
    </row>
    <row r="145" s="2" customFormat="1" ht="16.5" customHeight="1">
      <c r="A145" s="35"/>
      <c r="B145" s="36"/>
      <c r="C145" s="229" t="s">
        <v>7</v>
      </c>
      <c r="D145" s="229" t="s">
        <v>177</v>
      </c>
      <c r="E145" s="230" t="s">
        <v>202</v>
      </c>
      <c r="F145" s="231" t="s">
        <v>203</v>
      </c>
      <c r="G145" s="232" t="s">
        <v>112</v>
      </c>
      <c r="H145" s="233">
        <v>3.972</v>
      </c>
      <c r="I145" s="234"/>
      <c r="J145" s="235">
        <f>ROUND(I145*H145,2)</f>
        <v>0</v>
      </c>
      <c r="K145" s="236"/>
      <c r="L145" s="237"/>
      <c r="M145" s="238" t="s">
        <v>1</v>
      </c>
      <c r="N145" s="239" t="s">
        <v>39</v>
      </c>
      <c r="O145" s="89"/>
      <c r="P145" s="225">
        <f>O145*H145</f>
        <v>0</v>
      </c>
      <c r="Q145" s="225">
        <v>0.00013999999999999999</v>
      </c>
      <c r="R145" s="225">
        <f>Q145*H145</f>
        <v>0.00055607999999999992</v>
      </c>
      <c r="S145" s="225">
        <v>0</v>
      </c>
      <c r="T145" s="226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27" t="s">
        <v>139</v>
      </c>
      <c r="AT145" s="227" t="s">
        <v>177</v>
      </c>
      <c r="AU145" s="227" t="s">
        <v>114</v>
      </c>
      <c r="AY145" s="14" t="s">
        <v>107</v>
      </c>
      <c r="BE145" s="228">
        <f>IF(N145="základná",J145,0)</f>
        <v>0</v>
      </c>
      <c r="BF145" s="228">
        <f>IF(N145="znížená",J145,0)</f>
        <v>0</v>
      </c>
      <c r="BG145" s="228">
        <f>IF(N145="zákl. prenesená",J145,0)</f>
        <v>0</v>
      </c>
      <c r="BH145" s="228">
        <f>IF(N145="zníž. prenesená",J145,0)</f>
        <v>0</v>
      </c>
      <c r="BI145" s="228">
        <f>IF(N145="nulová",J145,0)</f>
        <v>0</v>
      </c>
      <c r="BJ145" s="14" t="s">
        <v>114</v>
      </c>
      <c r="BK145" s="228">
        <f>ROUND(I145*H145,2)</f>
        <v>0</v>
      </c>
      <c r="BL145" s="14" t="s">
        <v>113</v>
      </c>
      <c r="BM145" s="227" t="s">
        <v>204</v>
      </c>
    </row>
    <row r="146" s="2" customFormat="1" ht="24.15" customHeight="1">
      <c r="A146" s="35"/>
      <c r="B146" s="36"/>
      <c r="C146" s="215" t="s">
        <v>205</v>
      </c>
      <c r="D146" s="215" t="s">
        <v>109</v>
      </c>
      <c r="E146" s="216" t="s">
        <v>206</v>
      </c>
      <c r="F146" s="217" t="s">
        <v>207</v>
      </c>
      <c r="G146" s="218" t="s">
        <v>112</v>
      </c>
      <c r="H146" s="219">
        <v>5.3380000000000001</v>
      </c>
      <c r="I146" s="220"/>
      <c r="J146" s="221">
        <f>ROUND(I146*H146,2)</f>
        <v>0</v>
      </c>
      <c r="K146" s="222"/>
      <c r="L146" s="41"/>
      <c r="M146" s="223" t="s">
        <v>1</v>
      </c>
      <c r="N146" s="224" t="s">
        <v>39</v>
      </c>
      <c r="O146" s="89"/>
      <c r="P146" s="225">
        <f>O146*H146</f>
        <v>0</v>
      </c>
      <c r="Q146" s="225">
        <v>0.0010200000000000001</v>
      </c>
      <c r="R146" s="225">
        <f>Q146*H146</f>
        <v>0.0054447600000000007</v>
      </c>
      <c r="S146" s="225">
        <v>0</v>
      </c>
      <c r="T146" s="226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27" t="s">
        <v>113</v>
      </c>
      <c r="AT146" s="227" t="s">
        <v>109</v>
      </c>
      <c r="AU146" s="227" t="s">
        <v>114</v>
      </c>
      <c r="AY146" s="14" t="s">
        <v>107</v>
      </c>
      <c r="BE146" s="228">
        <f>IF(N146="základná",J146,0)</f>
        <v>0</v>
      </c>
      <c r="BF146" s="228">
        <f>IF(N146="znížená",J146,0)</f>
        <v>0</v>
      </c>
      <c r="BG146" s="228">
        <f>IF(N146="zákl. prenesená",J146,0)</f>
        <v>0</v>
      </c>
      <c r="BH146" s="228">
        <f>IF(N146="zníž. prenesená",J146,0)</f>
        <v>0</v>
      </c>
      <c r="BI146" s="228">
        <f>IF(N146="nulová",J146,0)</f>
        <v>0</v>
      </c>
      <c r="BJ146" s="14" t="s">
        <v>114</v>
      </c>
      <c r="BK146" s="228">
        <f>ROUND(I146*H146,2)</f>
        <v>0</v>
      </c>
      <c r="BL146" s="14" t="s">
        <v>113</v>
      </c>
      <c r="BM146" s="227" t="s">
        <v>208</v>
      </c>
    </row>
    <row r="147" s="2" customFormat="1" ht="24.15" customHeight="1">
      <c r="A147" s="35"/>
      <c r="B147" s="36"/>
      <c r="C147" s="229" t="s">
        <v>209</v>
      </c>
      <c r="D147" s="229" t="s">
        <v>177</v>
      </c>
      <c r="E147" s="230" t="s">
        <v>210</v>
      </c>
      <c r="F147" s="231" t="s">
        <v>211</v>
      </c>
      <c r="G147" s="232" t="s">
        <v>112</v>
      </c>
      <c r="H147" s="233">
        <v>7.0599999999999996</v>
      </c>
      <c r="I147" s="234"/>
      <c r="J147" s="235">
        <f>ROUND(I147*H147,2)</f>
        <v>0</v>
      </c>
      <c r="K147" s="236"/>
      <c r="L147" s="237"/>
      <c r="M147" s="238" t="s">
        <v>1</v>
      </c>
      <c r="N147" s="239" t="s">
        <v>39</v>
      </c>
      <c r="O147" s="89"/>
      <c r="P147" s="225">
        <f>O147*H147</f>
        <v>0</v>
      </c>
      <c r="Q147" s="225">
        <v>0.00088999999999999995</v>
      </c>
      <c r="R147" s="225">
        <f>Q147*H147</f>
        <v>0.0062833999999999989</v>
      </c>
      <c r="S147" s="225">
        <v>0</v>
      </c>
      <c r="T147" s="226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27" t="s">
        <v>139</v>
      </c>
      <c r="AT147" s="227" t="s">
        <v>177</v>
      </c>
      <c r="AU147" s="227" t="s">
        <v>114</v>
      </c>
      <c r="AY147" s="14" t="s">
        <v>107</v>
      </c>
      <c r="BE147" s="228">
        <f>IF(N147="základná",J147,0)</f>
        <v>0</v>
      </c>
      <c r="BF147" s="228">
        <f>IF(N147="znížená",J147,0)</f>
        <v>0</v>
      </c>
      <c r="BG147" s="228">
        <f>IF(N147="zákl. prenesená",J147,0)</f>
        <v>0</v>
      </c>
      <c r="BH147" s="228">
        <f>IF(N147="zníž. prenesená",J147,0)</f>
        <v>0</v>
      </c>
      <c r="BI147" s="228">
        <f>IF(N147="nulová",J147,0)</f>
        <v>0</v>
      </c>
      <c r="BJ147" s="14" t="s">
        <v>114</v>
      </c>
      <c r="BK147" s="228">
        <f>ROUND(I147*H147,2)</f>
        <v>0</v>
      </c>
      <c r="BL147" s="14" t="s">
        <v>113</v>
      </c>
      <c r="BM147" s="227" t="s">
        <v>212</v>
      </c>
    </row>
    <row r="148" s="12" customFormat="1" ht="22.8" customHeight="1">
      <c r="A148" s="12"/>
      <c r="B148" s="199"/>
      <c r="C148" s="200"/>
      <c r="D148" s="201" t="s">
        <v>72</v>
      </c>
      <c r="E148" s="213" t="s">
        <v>126</v>
      </c>
      <c r="F148" s="213" t="s">
        <v>213</v>
      </c>
      <c r="G148" s="200"/>
      <c r="H148" s="200"/>
      <c r="I148" s="203"/>
      <c r="J148" s="214">
        <f>BK148</f>
        <v>0</v>
      </c>
      <c r="K148" s="200"/>
      <c r="L148" s="205"/>
      <c r="M148" s="206"/>
      <c r="N148" s="207"/>
      <c r="O148" s="207"/>
      <c r="P148" s="208">
        <f>SUM(P149:P154)</f>
        <v>0</v>
      </c>
      <c r="Q148" s="207"/>
      <c r="R148" s="208">
        <f>SUM(R149:R154)</f>
        <v>3035.2389700000003</v>
      </c>
      <c r="S148" s="207"/>
      <c r="T148" s="209">
        <f>SUM(T149:T154)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10" t="s">
        <v>78</v>
      </c>
      <c r="AT148" s="211" t="s">
        <v>72</v>
      </c>
      <c r="AU148" s="211" t="s">
        <v>78</v>
      </c>
      <c r="AY148" s="210" t="s">
        <v>107</v>
      </c>
      <c r="BK148" s="212">
        <f>SUM(BK149:BK154)</f>
        <v>0</v>
      </c>
    </row>
    <row r="149" s="2" customFormat="1" ht="24.15" customHeight="1">
      <c r="A149" s="35"/>
      <c r="B149" s="36"/>
      <c r="C149" s="215" t="s">
        <v>214</v>
      </c>
      <c r="D149" s="215" t="s">
        <v>109</v>
      </c>
      <c r="E149" s="216" t="s">
        <v>215</v>
      </c>
      <c r="F149" s="217" t="s">
        <v>216</v>
      </c>
      <c r="G149" s="218" t="s">
        <v>112</v>
      </c>
      <c r="H149" s="219">
        <v>200</v>
      </c>
      <c r="I149" s="220"/>
      <c r="J149" s="221">
        <f>ROUND(I149*H149,2)</f>
        <v>0</v>
      </c>
      <c r="K149" s="222"/>
      <c r="L149" s="41"/>
      <c r="M149" s="223" t="s">
        <v>1</v>
      </c>
      <c r="N149" s="224" t="s">
        <v>39</v>
      </c>
      <c r="O149" s="89"/>
      <c r="P149" s="225">
        <f>O149*H149</f>
        <v>0</v>
      </c>
      <c r="Q149" s="225">
        <v>0.46000000000000002</v>
      </c>
      <c r="R149" s="225">
        <f>Q149*H149</f>
        <v>92</v>
      </c>
      <c r="S149" s="225">
        <v>0</v>
      </c>
      <c r="T149" s="226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27" t="s">
        <v>113</v>
      </c>
      <c r="AT149" s="227" t="s">
        <v>109</v>
      </c>
      <c r="AU149" s="227" t="s">
        <v>114</v>
      </c>
      <c r="AY149" s="14" t="s">
        <v>107</v>
      </c>
      <c r="BE149" s="228">
        <f>IF(N149="základná",J149,0)</f>
        <v>0</v>
      </c>
      <c r="BF149" s="228">
        <f>IF(N149="znížená",J149,0)</f>
        <v>0</v>
      </c>
      <c r="BG149" s="228">
        <f>IF(N149="zákl. prenesená",J149,0)</f>
        <v>0</v>
      </c>
      <c r="BH149" s="228">
        <f>IF(N149="zníž. prenesená",J149,0)</f>
        <v>0</v>
      </c>
      <c r="BI149" s="228">
        <f>IF(N149="nulová",J149,0)</f>
        <v>0</v>
      </c>
      <c r="BJ149" s="14" t="s">
        <v>114</v>
      </c>
      <c r="BK149" s="228">
        <f>ROUND(I149*H149,2)</f>
        <v>0</v>
      </c>
      <c r="BL149" s="14" t="s">
        <v>113</v>
      </c>
      <c r="BM149" s="227" t="s">
        <v>217</v>
      </c>
    </row>
    <row r="150" s="2" customFormat="1" ht="37.8" customHeight="1">
      <c r="A150" s="35"/>
      <c r="B150" s="36"/>
      <c r="C150" s="215" t="s">
        <v>218</v>
      </c>
      <c r="D150" s="215" t="s">
        <v>109</v>
      </c>
      <c r="E150" s="216" t="s">
        <v>219</v>
      </c>
      <c r="F150" s="217" t="s">
        <v>220</v>
      </c>
      <c r="G150" s="218" t="s">
        <v>112</v>
      </c>
      <c r="H150" s="219">
        <v>200</v>
      </c>
      <c r="I150" s="220"/>
      <c r="J150" s="221">
        <f>ROUND(I150*H150,2)</f>
        <v>0</v>
      </c>
      <c r="K150" s="222"/>
      <c r="L150" s="41"/>
      <c r="M150" s="223" t="s">
        <v>1</v>
      </c>
      <c r="N150" s="224" t="s">
        <v>39</v>
      </c>
      <c r="O150" s="89"/>
      <c r="P150" s="225">
        <f>O150*H150</f>
        <v>0</v>
      </c>
      <c r="Q150" s="225">
        <v>0.47885109999999997</v>
      </c>
      <c r="R150" s="225">
        <f>Q150*H150</f>
        <v>95.770219999999995</v>
      </c>
      <c r="S150" s="225">
        <v>0</v>
      </c>
      <c r="T150" s="226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27" t="s">
        <v>113</v>
      </c>
      <c r="AT150" s="227" t="s">
        <v>109</v>
      </c>
      <c r="AU150" s="227" t="s">
        <v>114</v>
      </c>
      <c r="AY150" s="14" t="s">
        <v>107</v>
      </c>
      <c r="BE150" s="228">
        <f>IF(N150="základná",J150,0)</f>
        <v>0</v>
      </c>
      <c r="BF150" s="228">
        <f>IF(N150="znížená",J150,0)</f>
        <v>0</v>
      </c>
      <c r="BG150" s="228">
        <f>IF(N150="zákl. prenesená",J150,0)</f>
        <v>0</v>
      </c>
      <c r="BH150" s="228">
        <f>IF(N150="zníž. prenesená",J150,0)</f>
        <v>0</v>
      </c>
      <c r="BI150" s="228">
        <f>IF(N150="nulová",J150,0)</f>
        <v>0</v>
      </c>
      <c r="BJ150" s="14" t="s">
        <v>114</v>
      </c>
      <c r="BK150" s="228">
        <f>ROUND(I150*H150,2)</f>
        <v>0</v>
      </c>
      <c r="BL150" s="14" t="s">
        <v>113</v>
      </c>
      <c r="BM150" s="227" t="s">
        <v>221</v>
      </c>
    </row>
    <row r="151" s="2" customFormat="1" ht="33" customHeight="1">
      <c r="A151" s="35"/>
      <c r="B151" s="36"/>
      <c r="C151" s="215" t="s">
        <v>222</v>
      </c>
      <c r="D151" s="215" t="s">
        <v>109</v>
      </c>
      <c r="E151" s="216" t="s">
        <v>223</v>
      </c>
      <c r="F151" s="217" t="s">
        <v>224</v>
      </c>
      <c r="G151" s="218" t="s">
        <v>112</v>
      </c>
      <c r="H151" s="219">
        <v>21875</v>
      </c>
      <c r="I151" s="220"/>
      <c r="J151" s="221">
        <f>ROUND(I151*H151,2)</f>
        <v>0</v>
      </c>
      <c r="K151" s="222"/>
      <c r="L151" s="41"/>
      <c r="M151" s="223" t="s">
        <v>1</v>
      </c>
      <c r="N151" s="224" t="s">
        <v>39</v>
      </c>
      <c r="O151" s="89"/>
      <c r="P151" s="225">
        <f>O151*H151</f>
        <v>0</v>
      </c>
      <c r="Q151" s="225">
        <v>0.00051000000000000004</v>
      </c>
      <c r="R151" s="225">
        <f>Q151*H151</f>
        <v>11.15625</v>
      </c>
      <c r="S151" s="225">
        <v>0</v>
      </c>
      <c r="T151" s="226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27" t="s">
        <v>113</v>
      </c>
      <c r="AT151" s="227" t="s">
        <v>109</v>
      </c>
      <c r="AU151" s="227" t="s">
        <v>114</v>
      </c>
      <c r="AY151" s="14" t="s">
        <v>107</v>
      </c>
      <c r="BE151" s="228">
        <f>IF(N151="základná",J151,0)</f>
        <v>0</v>
      </c>
      <c r="BF151" s="228">
        <f>IF(N151="znížená",J151,0)</f>
        <v>0</v>
      </c>
      <c r="BG151" s="228">
        <f>IF(N151="zákl. prenesená",J151,0)</f>
        <v>0</v>
      </c>
      <c r="BH151" s="228">
        <f>IF(N151="zníž. prenesená",J151,0)</f>
        <v>0</v>
      </c>
      <c r="BI151" s="228">
        <f>IF(N151="nulová",J151,0)</f>
        <v>0</v>
      </c>
      <c r="BJ151" s="14" t="s">
        <v>114</v>
      </c>
      <c r="BK151" s="228">
        <f>ROUND(I151*H151,2)</f>
        <v>0</v>
      </c>
      <c r="BL151" s="14" t="s">
        <v>113</v>
      </c>
      <c r="BM151" s="227" t="s">
        <v>225</v>
      </c>
    </row>
    <row r="152" s="2" customFormat="1" ht="33" customHeight="1">
      <c r="A152" s="35"/>
      <c r="B152" s="36"/>
      <c r="C152" s="215" t="s">
        <v>226</v>
      </c>
      <c r="D152" s="215" t="s">
        <v>109</v>
      </c>
      <c r="E152" s="216" t="s">
        <v>227</v>
      </c>
      <c r="F152" s="217" t="s">
        <v>228</v>
      </c>
      <c r="G152" s="218" t="s">
        <v>112</v>
      </c>
      <c r="H152" s="219">
        <v>10040</v>
      </c>
      <c r="I152" s="220"/>
      <c r="J152" s="221">
        <f>ROUND(I152*H152,2)</f>
        <v>0</v>
      </c>
      <c r="K152" s="222"/>
      <c r="L152" s="41"/>
      <c r="M152" s="223" t="s">
        <v>1</v>
      </c>
      <c r="N152" s="224" t="s">
        <v>39</v>
      </c>
      <c r="O152" s="89"/>
      <c r="P152" s="225">
        <f>O152*H152</f>
        <v>0</v>
      </c>
      <c r="Q152" s="225">
        <v>0.10373</v>
      </c>
      <c r="R152" s="225">
        <f>Q152*H152</f>
        <v>1041.4492</v>
      </c>
      <c r="S152" s="225">
        <v>0</v>
      </c>
      <c r="T152" s="226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27" t="s">
        <v>113</v>
      </c>
      <c r="AT152" s="227" t="s">
        <v>109</v>
      </c>
      <c r="AU152" s="227" t="s">
        <v>114</v>
      </c>
      <c r="AY152" s="14" t="s">
        <v>107</v>
      </c>
      <c r="BE152" s="228">
        <f>IF(N152="základná",J152,0)</f>
        <v>0</v>
      </c>
      <c r="BF152" s="228">
        <f>IF(N152="znížená",J152,0)</f>
        <v>0</v>
      </c>
      <c r="BG152" s="228">
        <f>IF(N152="zákl. prenesená",J152,0)</f>
        <v>0</v>
      </c>
      <c r="BH152" s="228">
        <f>IF(N152="zníž. prenesená",J152,0)</f>
        <v>0</v>
      </c>
      <c r="BI152" s="228">
        <f>IF(N152="nulová",J152,0)</f>
        <v>0</v>
      </c>
      <c r="BJ152" s="14" t="s">
        <v>114</v>
      </c>
      <c r="BK152" s="228">
        <f>ROUND(I152*H152,2)</f>
        <v>0</v>
      </c>
      <c r="BL152" s="14" t="s">
        <v>113</v>
      </c>
      <c r="BM152" s="227" t="s">
        <v>229</v>
      </c>
    </row>
    <row r="153" s="2" customFormat="1" ht="33" customHeight="1">
      <c r="A153" s="35"/>
      <c r="B153" s="36"/>
      <c r="C153" s="215" t="s">
        <v>230</v>
      </c>
      <c r="D153" s="215" t="s">
        <v>109</v>
      </c>
      <c r="E153" s="216" t="s">
        <v>231</v>
      </c>
      <c r="F153" s="217" t="s">
        <v>232</v>
      </c>
      <c r="G153" s="218" t="s">
        <v>112</v>
      </c>
      <c r="H153" s="219">
        <v>1795</v>
      </c>
      <c r="I153" s="220"/>
      <c r="J153" s="221">
        <f>ROUND(I153*H153,2)</f>
        <v>0</v>
      </c>
      <c r="K153" s="222"/>
      <c r="L153" s="41"/>
      <c r="M153" s="223" t="s">
        <v>1</v>
      </c>
      <c r="N153" s="224" t="s">
        <v>39</v>
      </c>
      <c r="O153" s="89"/>
      <c r="P153" s="225">
        <f>O153*H153</f>
        <v>0</v>
      </c>
      <c r="Q153" s="225">
        <v>0.12966</v>
      </c>
      <c r="R153" s="225">
        <f>Q153*H153</f>
        <v>232.7397</v>
      </c>
      <c r="S153" s="225">
        <v>0</v>
      </c>
      <c r="T153" s="226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27" t="s">
        <v>113</v>
      </c>
      <c r="AT153" s="227" t="s">
        <v>109</v>
      </c>
      <c r="AU153" s="227" t="s">
        <v>114</v>
      </c>
      <c r="AY153" s="14" t="s">
        <v>107</v>
      </c>
      <c r="BE153" s="228">
        <f>IF(N153="základná",J153,0)</f>
        <v>0</v>
      </c>
      <c r="BF153" s="228">
        <f>IF(N153="znížená",J153,0)</f>
        <v>0</v>
      </c>
      <c r="BG153" s="228">
        <f>IF(N153="zákl. prenesená",J153,0)</f>
        <v>0</v>
      </c>
      <c r="BH153" s="228">
        <f>IF(N153="zníž. prenesená",J153,0)</f>
        <v>0</v>
      </c>
      <c r="BI153" s="228">
        <f>IF(N153="nulová",J153,0)</f>
        <v>0</v>
      </c>
      <c r="BJ153" s="14" t="s">
        <v>114</v>
      </c>
      <c r="BK153" s="228">
        <f>ROUND(I153*H153,2)</f>
        <v>0</v>
      </c>
      <c r="BL153" s="14" t="s">
        <v>113</v>
      </c>
      <c r="BM153" s="227" t="s">
        <v>233</v>
      </c>
    </row>
    <row r="154" s="2" customFormat="1" ht="33" customHeight="1">
      <c r="A154" s="35"/>
      <c r="B154" s="36"/>
      <c r="C154" s="215" t="s">
        <v>234</v>
      </c>
      <c r="D154" s="215" t="s">
        <v>109</v>
      </c>
      <c r="E154" s="216" t="s">
        <v>235</v>
      </c>
      <c r="F154" s="217" t="s">
        <v>236</v>
      </c>
      <c r="G154" s="218" t="s">
        <v>112</v>
      </c>
      <c r="H154" s="219">
        <v>10040</v>
      </c>
      <c r="I154" s="220"/>
      <c r="J154" s="221">
        <f>ROUND(I154*H154,2)</f>
        <v>0</v>
      </c>
      <c r="K154" s="222"/>
      <c r="L154" s="41"/>
      <c r="M154" s="223" t="s">
        <v>1</v>
      </c>
      <c r="N154" s="224" t="s">
        <v>39</v>
      </c>
      <c r="O154" s="89"/>
      <c r="P154" s="225">
        <f>O154*H154</f>
        <v>0</v>
      </c>
      <c r="Q154" s="225">
        <v>0.15559000000000001</v>
      </c>
      <c r="R154" s="225">
        <f>Q154*H154</f>
        <v>1562.1236000000001</v>
      </c>
      <c r="S154" s="225">
        <v>0</v>
      </c>
      <c r="T154" s="226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27" t="s">
        <v>113</v>
      </c>
      <c r="AT154" s="227" t="s">
        <v>109</v>
      </c>
      <c r="AU154" s="227" t="s">
        <v>114</v>
      </c>
      <c r="AY154" s="14" t="s">
        <v>107</v>
      </c>
      <c r="BE154" s="228">
        <f>IF(N154="základná",J154,0)</f>
        <v>0</v>
      </c>
      <c r="BF154" s="228">
        <f>IF(N154="znížená",J154,0)</f>
        <v>0</v>
      </c>
      <c r="BG154" s="228">
        <f>IF(N154="zákl. prenesená",J154,0)</f>
        <v>0</v>
      </c>
      <c r="BH154" s="228">
        <f>IF(N154="zníž. prenesená",J154,0)</f>
        <v>0</v>
      </c>
      <c r="BI154" s="228">
        <f>IF(N154="nulová",J154,0)</f>
        <v>0</v>
      </c>
      <c r="BJ154" s="14" t="s">
        <v>114</v>
      </c>
      <c r="BK154" s="228">
        <f>ROUND(I154*H154,2)</f>
        <v>0</v>
      </c>
      <c r="BL154" s="14" t="s">
        <v>113</v>
      </c>
      <c r="BM154" s="227" t="s">
        <v>237</v>
      </c>
    </row>
    <row r="155" s="12" customFormat="1" ht="22.8" customHeight="1">
      <c r="A155" s="12"/>
      <c r="B155" s="199"/>
      <c r="C155" s="200"/>
      <c r="D155" s="201" t="s">
        <v>72</v>
      </c>
      <c r="E155" s="213" t="s">
        <v>139</v>
      </c>
      <c r="F155" s="213" t="s">
        <v>238</v>
      </c>
      <c r="G155" s="200"/>
      <c r="H155" s="200"/>
      <c r="I155" s="203"/>
      <c r="J155" s="214">
        <f>BK155</f>
        <v>0</v>
      </c>
      <c r="K155" s="200"/>
      <c r="L155" s="205"/>
      <c r="M155" s="206"/>
      <c r="N155" s="207"/>
      <c r="O155" s="207"/>
      <c r="P155" s="208">
        <f>SUM(P156:P171)</f>
        <v>0</v>
      </c>
      <c r="Q155" s="207"/>
      <c r="R155" s="208">
        <f>SUM(R156:R171)</f>
        <v>10.918613259999999</v>
      </c>
      <c r="S155" s="207"/>
      <c r="T155" s="209">
        <f>SUM(T156:T171)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210" t="s">
        <v>78</v>
      </c>
      <c r="AT155" s="211" t="s">
        <v>72</v>
      </c>
      <c r="AU155" s="211" t="s">
        <v>78</v>
      </c>
      <c r="AY155" s="210" t="s">
        <v>107</v>
      </c>
      <c r="BK155" s="212">
        <f>SUM(BK156:BK171)</f>
        <v>0</v>
      </c>
    </row>
    <row r="156" s="2" customFormat="1" ht="24.15" customHeight="1">
      <c r="A156" s="35"/>
      <c r="B156" s="36"/>
      <c r="C156" s="215" t="s">
        <v>239</v>
      </c>
      <c r="D156" s="215" t="s">
        <v>109</v>
      </c>
      <c r="E156" s="216" t="s">
        <v>240</v>
      </c>
      <c r="F156" s="217" t="s">
        <v>241</v>
      </c>
      <c r="G156" s="218" t="s">
        <v>242</v>
      </c>
      <c r="H156" s="219">
        <v>6</v>
      </c>
      <c r="I156" s="220"/>
      <c r="J156" s="221">
        <f>ROUND(I156*H156,2)</f>
        <v>0</v>
      </c>
      <c r="K156" s="222"/>
      <c r="L156" s="41"/>
      <c r="M156" s="223" t="s">
        <v>1</v>
      </c>
      <c r="N156" s="224" t="s">
        <v>39</v>
      </c>
      <c r="O156" s="89"/>
      <c r="P156" s="225">
        <f>O156*H156</f>
        <v>0</v>
      </c>
      <c r="Q156" s="225">
        <v>0.0070717100000000001</v>
      </c>
      <c r="R156" s="225">
        <f>Q156*H156</f>
        <v>0.042430259999999997</v>
      </c>
      <c r="S156" s="225">
        <v>0</v>
      </c>
      <c r="T156" s="226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27" t="s">
        <v>113</v>
      </c>
      <c r="AT156" s="227" t="s">
        <v>109</v>
      </c>
      <c r="AU156" s="227" t="s">
        <v>114</v>
      </c>
      <c r="AY156" s="14" t="s">
        <v>107</v>
      </c>
      <c r="BE156" s="228">
        <f>IF(N156="základná",J156,0)</f>
        <v>0</v>
      </c>
      <c r="BF156" s="228">
        <f>IF(N156="znížená",J156,0)</f>
        <v>0</v>
      </c>
      <c r="BG156" s="228">
        <f>IF(N156="zákl. prenesená",J156,0)</f>
        <v>0</v>
      </c>
      <c r="BH156" s="228">
        <f>IF(N156="zníž. prenesená",J156,0)</f>
        <v>0</v>
      </c>
      <c r="BI156" s="228">
        <f>IF(N156="nulová",J156,0)</f>
        <v>0</v>
      </c>
      <c r="BJ156" s="14" t="s">
        <v>114</v>
      </c>
      <c r="BK156" s="228">
        <f>ROUND(I156*H156,2)</f>
        <v>0</v>
      </c>
      <c r="BL156" s="14" t="s">
        <v>113</v>
      </c>
      <c r="BM156" s="227" t="s">
        <v>243</v>
      </c>
    </row>
    <row r="157" s="2" customFormat="1" ht="16.5" customHeight="1">
      <c r="A157" s="35"/>
      <c r="B157" s="36"/>
      <c r="C157" s="215" t="s">
        <v>244</v>
      </c>
      <c r="D157" s="215" t="s">
        <v>109</v>
      </c>
      <c r="E157" s="216" t="s">
        <v>245</v>
      </c>
      <c r="F157" s="217" t="s">
        <v>246</v>
      </c>
      <c r="G157" s="218" t="s">
        <v>247</v>
      </c>
      <c r="H157" s="219">
        <v>2</v>
      </c>
      <c r="I157" s="220"/>
      <c r="J157" s="221">
        <f>ROUND(I157*H157,2)</f>
        <v>0</v>
      </c>
      <c r="K157" s="222"/>
      <c r="L157" s="41"/>
      <c r="M157" s="223" t="s">
        <v>1</v>
      </c>
      <c r="N157" s="224" t="s">
        <v>39</v>
      </c>
      <c r="O157" s="89"/>
      <c r="P157" s="225">
        <f>O157*H157</f>
        <v>0</v>
      </c>
      <c r="Q157" s="225">
        <v>6.9999999999999994E-05</v>
      </c>
      <c r="R157" s="225">
        <f>Q157*H157</f>
        <v>0.00013999999999999999</v>
      </c>
      <c r="S157" s="225">
        <v>0</v>
      </c>
      <c r="T157" s="226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27" t="s">
        <v>113</v>
      </c>
      <c r="AT157" s="227" t="s">
        <v>109</v>
      </c>
      <c r="AU157" s="227" t="s">
        <v>114</v>
      </c>
      <c r="AY157" s="14" t="s">
        <v>107</v>
      </c>
      <c r="BE157" s="228">
        <f>IF(N157="základná",J157,0)</f>
        <v>0</v>
      </c>
      <c r="BF157" s="228">
        <f>IF(N157="znížená",J157,0)</f>
        <v>0</v>
      </c>
      <c r="BG157" s="228">
        <f>IF(N157="zákl. prenesená",J157,0)</f>
        <v>0</v>
      </c>
      <c r="BH157" s="228">
        <f>IF(N157="zníž. prenesená",J157,0)</f>
        <v>0</v>
      </c>
      <c r="BI157" s="228">
        <f>IF(N157="nulová",J157,0)</f>
        <v>0</v>
      </c>
      <c r="BJ157" s="14" t="s">
        <v>114</v>
      </c>
      <c r="BK157" s="228">
        <f>ROUND(I157*H157,2)</f>
        <v>0</v>
      </c>
      <c r="BL157" s="14" t="s">
        <v>113</v>
      </c>
      <c r="BM157" s="227" t="s">
        <v>248</v>
      </c>
    </row>
    <row r="158" s="2" customFormat="1" ht="24.15" customHeight="1">
      <c r="A158" s="35"/>
      <c r="B158" s="36"/>
      <c r="C158" s="229" t="s">
        <v>249</v>
      </c>
      <c r="D158" s="229" t="s">
        <v>177</v>
      </c>
      <c r="E158" s="230" t="s">
        <v>250</v>
      </c>
      <c r="F158" s="231" t="s">
        <v>251</v>
      </c>
      <c r="G158" s="232" t="s">
        <v>247</v>
      </c>
      <c r="H158" s="233">
        <v>2</v>
      </c>
      <c r="I158" s="234"/>
      <c r="J158" s="235">
        <f>ROUND(I158*H158,2)</f>
        <v>0</v>
      </c>
      <c r="K158" s="236"/>
      <c r="L158" s="237"/>
      <c r="M158" s="238" t="s">
        <v>1</v>
      </c>
      <c r="N158" s="239" t="s">
        <v>39</v>
      </c>
      <c r="O158" s="89"/>
      <c r="P158" s="225">
        <f>O158*H158</f>
        <v>0</v>
      </c>
      <c r="Q158" s="225">
        <v>0.00125</v>
      </c>
      <c r="R158" s="225">
        <f>Q158*H158</f>
        <v>0.0025000000000000001</v>
      </c>
      <c r="S158" s="225">
        <v>0</v>
      </c>
      <c r="T158" s="226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27" t="s">
        <v>139</v>
      </c>
      <c r="AT158" s="227" t="s">
        <v>177</v>
      </c>
      <c r="AU158" s="227" t="s">
        <v>114</v>
      </c>
      <c r="AY158" s="14" t="s">
        <v>107</v>
      </c>
      <c r="BE158" s="228">
        <f>IF(N158="základná",J158,0)</f>
        <v>0</v>
      </c>
      <c r="BF158" s="228">
        <f>IF(N158="znížená",J158,0)</f>
        <v>0</v>
      </c>
      <c r="BG158" s="228">
        <f>IF(N158="zákl. prenesená",J158,0)</f>
        <v>0</v>
      </c>
      <c r="BH158" s="228">
        <f>IF(N158="zníž. prenesená",J158,0)</f>
        <v>0</v>
      </c>
      <c r="BI158" s="228">
        <f>IF(N158="nulová",J158,0)</f>
        <v>0</v>
      </c>
      <c r="BJ158" s="14" t="s">
        <v>114</v>
      </c>
      <c r="BK158" s="228">
        <f>ROUND(I158*H158,2)</f>
        <v>0</v>
      </c>
      <c r="BL158" s="14" t="s">
        <v>113</v>
      </c>
      <c r="BM158" s="227" t="s">
        <v>252</v>
      </c>
    </row>
    <row r="159" s="2" customFormat="1" ht="24.15" customHeight="1">
      <c r="A159" s="35"/>
      <c r="B159" s="36"/>
      <c r="C159" s="215" t="s">
        <v>253</v>
      </c>
      <c r="D159" s="215" t="s">
        <v>109</v>
      </c>
      <c r="E159" s="216" t="s">
        <v>254</v>
      </c>
      <c r="F159" s="217" t="s">
        <v>255</v>
      </c>
      <c r="G159" s="218" t="s">
        <v>247</v>
      </c>
      <c r="H159" s="219">
        <v>8</v>
      </c>
      <c r="I159" s="220"/>
      <c r="J159" s="221">
        <f>ROUND(I159*H159,2)</f>
        <v>0</v>
      </c>
      <c r="K159" s="222"/>
      <c r="L159" s="41"/>
      <c r="M159" s="223" t="s">
        <v>1</v>
      </c>
      <c r="N159" s="224" t="s">
        <v>39</v>
      </c>
      <c r="O159" s="89"/>
      <c r="P159" s="225">
        <f>O159*H159</f>
        <v>0</v>
      </c>
      <c r="Q159" s="225">
        <v>0.0056049999999999997</v>
      </c>
      <c r="R159" s="225">
        <f>Q159*H159</f>
        <v>0.044839999999999998</v>
      </c>
      <c r="S159" s="225">
        <v>0</v>
      </c>
      <c r="T159" s="226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27" t="s">
        <v>113</v>
      </c>
      <c r="AT159" s="227" t="s">
        <v>109</v>
      </c>
      <c r="AU159" s="227" t="s">
        <v>114</v>
      </c>
      <c r="AY159" s="14" t="s">
        <v>107</v>
      </c>
      <c r="BE159" s="228">
        <f>IF(N159="základná",J159,0)</f>
        <v>0</v>
      </c>
      <c r="BF159" s="228">
        <f>IF(N159="znížená",J159,0)</f>
        <v>0</v>
      </c>
      <c r="BG159" s="228">
        <f>IF(N159="zákl. prenesená",J159,0)</f>
        <v>0</v>
      </c>
      <c r="BH159" s="228">
        <f>IF(N159="zníž. prenesená",J159,0)</f>
        <v>0</v>
      </c>
      <c r="BI159" s="228">
        <f>IF(N159="nulová",J159,0)</f>
        <v>0</v>
      </c>
      <c r="BJ159" s="14" t="s">
        <v>114</v>
      </c>
      <c r="BK159" s="228">
        <f>ROUND(I159*H159,2)</f>
        <v>0</v>
      </c>
      <c r="BL159" s="14" t="s">
        <v>113</v>
      </c>
      <c r="BM159" s="227" t="s">
        <v>256</v>
      </c>
    </row>
    <row r="160" s="2" customFormat="1" ht="24.15" customHeight="1">
      <c r="A160" s="35"/>
      <c r="B160" s="36"/>
      <c r="C160" s="229" t="s">
        <v>257</v>
      </c>
      <c r="D160" s="229" t="s">
        <v>177</v>
      </c>
      <c r="E160" s="230" t="s">
        <v>258</v>
      </c>
      <c r="F160" s="231" t="s">
        <v>259</v>
      </c>
      <c r="G160" s="232" t="s">
        <v>247</v>
      </c>
      <c r="H160" s="233">
        <v>2</v>
      </c>
      <c r="I160" s="234"/>
      <c r="J160" s="235">
        <f>ROUND(I160*H160,2)</f>
        <v>0</v>
      </c>
      <c r="K160" s="236"/>
      <c r="L160" s="237"/>
      <c r="M160" s="238" t="s">
        <v>1</v>
      </c>
      <c r="N160" s="239" t="s">
        <v>39</v>
      </c>
      <c r="O160" s="89"/>
      <c r="P160" s="225">
        <f>O160*H160</f>
        <v>0</v>
      </c>
      <c r="Q160" s="225">
        <v>0.42999999999999999</v>
      </c>
      <c r="R160" s="225">
        <f>Q160*H160</f>
        <v>0.85999999999999999</v>
      </c>
      <c r="S160" s="225">
        <v>0</v>
      </c>
      <c r="T160" s="226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27" t="s">
        <v>139</v>
      </c>
      <c r="AT160" s="227" t="s">
        <v>177</v>
      </c>
      <c r="AU160" s="227" t="s">
        <v>114</v>
      </c>
      <c r="AY160" s="14" t="s">
        <v>107</v>
      </c>
      <c r="BE160" s="228">
        <f>IF(N160="základná",J160,0)</f>
        <v>0</v>
      </c>
      <c r="BF160" s="228">
        <f>IF(N160="znížená",J160,0)</f>
        <v>0</v>
      </c>
      <c r="BG160" s="228">
        <f>IF(N160="zákl. prenesená",J160,0)</f>
        <v>0</v>
      </c>
      <c r="BH160" s="228">
        <f>IF(N160="zníž. prenesená",J160,0)</f>
        <v>0</v>
      </c>
      <c r="BI160" s="228">
        <f>IF(N160="nulová",J160,0)</f>
        <v>0</v>
      </c>
      <c r="BJ160" s="14" t="s">
        <v>114</v>
      </c>
      <c r="BK160" s="228">
        <f>ROUND(I160*H160,2)</f>
        <v>0</v>
      </c>
      <c r="BL160" s="14" t="s">
        <v>113</v>
      </c>
      <c r="BM160" s="227" t="s">
        <v>260</v>
      </c>
    </row>
    <row r="161" s="2" customFormat="1" ht="24.15" customHeight="1">
      <c r="A161" s="35"/>
      <c r="B161" s="36"/>
      <c r="C161" s="229" t="s">
        <v>261</v>
      </c>
      <c r="D161" s="229" t="s">
        <v>177</v>
      </c>
      <c r="E161" s="230" t="s">
        <v>262</v>
      </c>
      <c r="F161" s="231" t="s">
        <v>263</v>
      </c>
      <c r="G161" s="232" t="s">
        <v>247</v>
      </c>
      <c r="H161" s="233">
        <v>6</v>
      </c>
      <c r="I161" s="234"/>
      <c r="J161" s="235">
        <f>ROUND(I161*H161,2)</f>
        <v>0</v>
      </c>
      <c r="K161" s="236"/>
      <c r="L161" s="237"/>
      <c r="M161" s="238" t="s">
        <v>1</v>
      </c>
      <c r="N161" s="239" t="s">
        <v>39</v>
      </c>
      <c r="O161" s="89"/>
      <c r="P161" s="225">
        <f>O161*H161</f>
        <v>0</v>
      </c>
      <c r="Q161" s="225">
        <v>0.85999999999999999</v>
      </c>
      <c r="R161" s="225">
        <f>Q161*H161</f>
        <v>5.1600000000000001</v>
      </c>
      <c r="S161" s="225">
        <v>0</v>
      </c>
      <c r="T161" s="226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27" t="s">
        <v>139</v>
      </c>
      <c r="AT161" s="227" t="s">
        <v>177</v>
      </c>
      <c r="AU161" s="227" t="s">
        <v>114</v>
      </c>
      <c r="AY161" s="14" t="s">
        <v>107</v>
      </c>
      <c r="BE161" s="228">
        <f>IF(N161="základná",J161,0)</f>
        <v>0</v>
      </c>
      <c r="BF161" s="228">
        <f>IF(N161="znížená",J161,0)</f>
        <v>0</v>
      </c>
      <c r="BG161" s="228">
        <f>IF(N161="zákl. prenesená",J161,0)</f>
        <v>0</v>
      </c>
      <c r="BH161" s="228">
        <f>IF(N161="zníž. prenesená",J161,0)</f>
        <v>0</v>
      </c>
      <c r="BI161" s="228">
        <f>IF(N161="nulová",J161,0)</f>
        <v>0</v>
      </c>
      <c r="BJ161" s="14" t="s">
        <v>114</v>
      </c>
      <c r="BK161" s="228">
        <f>ROUND(I161*H161,2)</f>
        <v>0</v>
      </c>
      <c r="BL161" s="14" t="s">
        <v>113</v>
      </c>
      <c r="BM161" s="227" t="s">
        <v>264</v>
      </c>
    </row>
    <row r="162" s="2" customFormat="1" ht="24.15" customHeight="1">
      <c r="A162" s="35"/>
      <c r="B162" s="36"/>
      <c r="C162" s="215" t="s">
        <v>265</v>
      </c>
      <c r="D162" s="215" t="s">
        <v>109</v>
      </c>
      <c r="E162" s="216" t="s">
        <v>266</v>
      </c>
      <c r="F162" s="217" t="s">
        <v>267</v>
      </c>
      <c r="G162" s="218" t="s">
        <v>247</v>
      </c>
      <c r="H162" s="219">
        <v>2</v>
      </c>
      <c r="I162" s="220"/>
      <c r="J162" s="221">
        <f>ROUND(I162*H162,2)</f>
        <v>0</v>
      </c>
      <c r="K162" s="222"/>
      <c r="L162" s="41"/>
      <c r="M162" s="223" t="s">
        <v>1</v>
      </c>
      <c r="N162" s="224" t="s">
        <v>39</v>
      </c>
      <c r="O162" s="89"/>
      <c r="P162" s="225">
        <f>O162*H162</f>
        <v>0</v>
      </c>
      <c r="Q162" s="225">
        <v>0.0056049999999999997</v>
      </c>
      <c r="R162" s="225">
        <f>Q162*H162</f>
        <v>0.01121</v>
      </c>
      <c r="S162" s="225">
        <v>0</v>
      </c>
      <c r="T162" s="226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27" t="s">
        <v>113</v>
      </c>
      <c r="AT162" s="227" t="s">
        <v>109</v>
      </c>
      <c r="AU162" s="227" t="s">
        <v>114</v>
      </c>
      <c r="AY162" s="14" t="s">
        <v>107</v>
      </c>
      <c r="BE162" s="228">
        <f>IF(N162="základná",J162,0)</f>
        <v>0</v>
      </c>
      <c r="BF162" s="228">
        <f>IF(N162="znížená",J162,0)</f>
        <v>0</v>
      </c>
      <c r="BG162" s="228">
        <f>IF(N162="zákl. prenesená",J162,0)</f>
        <v>0</v>
      </c>
      <c r="BH162" s="228">
        <f>IF(N162="zníž. prenesená",J162,0)</f>
        <v>0</v>
      </c>
      <c r="BI162" s="228">
        <f>IF(N162="nulová",J162,0)</f>
        <v>0</v>
      </c>
      <c r="BJ162" s="14" t="s">
        <v>114</v>
      </c>
      <c r="BK162" s="228">
        <f>ROUND(I162*H162,2)</f>
        <v>0</v>
      </c>
      <c r="BL162" s="14" t="s">
        <v>113</v>
      </c>
      <c r="BM162" s="227" t="s">
        <v>268</v>
      </c>
    </row>
    <row r="163" s="2" customFormat="1" ht="37.8" customHeight="1">
      <c r="A163" s="35"/>
      <c r="B163" s="36"/>
      <c r="C163" s="229" t="s">
        <v>269</v>
      </c>
      <c r="D163" s="229" t="s">
        <v>177</v>
      </c>
      <c r="E163" s="230" t="s">
        <v>270</v>
      </c>
      <c r="F163" s="231" t="s">
        <v>271</v>
      </c>
      <c r="G163" s="232" t="s">
        <v>247</v>
      </c>
      <c r="H163" s="233">
        <v>2</v>
      </c>
      <c r="I163" s="234"/>
      <c r="J163" s="235">
        <f>ROUND(I163*H163,2)</f>
        <v>0</v>
      </c>
      <c r="K163" s="236"/>
      <c r="L163" s="237"/>
      <c r="M163" s="238" t="s">
        <v>1</v>
      </c>
      <c r="N163" s="239" t="s">
        <v>39</v>
      </c>
      <c r="O163" s="89"/>
      <c r="P163" s="225">
        <f>O163*H163</f>
        <v>0</v>
      </c>
      <c r="Q163" s="225">
        <v>0.505</v>
      </c>
      <c r="R163" s="225">
        <f>Q163*H163</f>
        <v>1.01</v>
      </c>
      <c r="S163" s="225">
        <v>0</v>
      </c>
      <c r="T163" s="226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27" t="s">
        <v>139</v>
      </c>
      <c r="AT163" s="227" t="s">
        <v>177</v>
      </c>
      <c r="AU163" s="227" t="s">
        <v>114</v>
      </c>
      <c r="AY163" s="14" t="s">
        <v>107</v>
      </c>
      <c r="BE163" s="228">
        <f>IF(N163="základná",J163,0)</f>
        <v>0</v>
      </c>
      <c r="BF163" s="228">
        <f>IF(N163="znížená",J163,0)</f>
        <v>0</v>
      </c>
      <c r="BG163" s="228">
        <f>IF(N163="zákl. prenesená",J163,0)</f>
        <v>0</v>
      </c>
      <c r="BH163" s="228">
        <f>IF(N163="zníž. prenesená",J163,0)</f>
        <v>0</v>
      </c>
      <c r="BI163" s="228">
        <f>IF(N163="nulová",J163,0)</f>
        <v>0</v>
      </c>
      <c r="BJ163" s="14" t="s">
        <v>114</v>
      </c>
      <c r="BK163" s="228">
        <f>ROUND(I163*H163,2)</f>
        <v>0</v>
      </c>
      <c r="BL163" s="14" t="s">
        <v>113</v>
      </c>
      <c r="BM163" s="227" t="s">
        <v>272</v>
      </c>
    </row>
    <row r="164" s="2" customFormat="1" ht="24.15" customHeight="1">
      <c r="A164" s="35"/>
      <c r="B164" s="36"/>
      <c r="C164" s="215" t="s">
        <v>273</v>
      </c>
      <c r="D164" s="215" t="s">
        <v>109</v>
      </c>
      <c r="E164" s="216" t="s">
        <v>274</v>
      </c>
      <c r="F164" s="217" t="s">
        <v>275</v>
      </c>
      <c r="G164" s="218" t="s">
        <v>247</v>
      </c>
      <c r="H164" s="219">
        <v>2</v>
      </c>
      <c r="I164" s="220"/>
      <c r="J164" s="221">
        <f>ROUND(I164*H164,2)</f>
        <v>0</v>
      </c>
      <c r="K164" s="222"/>
      <c r="L164" s="41"/>
      <c r="M164" s="223" t="s">
        <v>1</v>
      </c>
      <c r="N164" s="224" t="s">
        <v>39</v>
      </c>
      <c r="O164" s="89"/>
      <c r="P164" s="225">
        <f>O164*H164</f>
        <v>0</v>
      </c>
      <c r="Q164" s="225">
        <v>0.0063</v>
      </c>
      <c r="R164" s="225">
        <f>Q164*H164</f>
        <v>0.0126</v>
      </c>
      <c r="S164" s="225">
        <v>0</v>
      </c>
      <c r="T164" s="226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27" t="s">
        <v>113</v>
      </c>
      <c r="AT164" s="227" t="s">
        <v>109</v>
      </c>
      <c r="AU164" s="227" t="s">
        <v>114</v>
      </c>
      <c r="AY164" s="14" t="s">
        <v>107</v>
      </c>
      <c r="BE164" s="228">
        <f>IF(N164="základná",J164,0)</f>
        <v>0</v>
      </c>
      <c r="BF164" s="228">
        <f>IF(N164="znížená",J164,0)</f>
        <v>0</v>
      </c>
      <c r="BG164" s="228">
        <f>IF(N164="zákl. prenesená",J164,0)</f>
        <v>0</v>
      </c>
      <c r="BH164" s="228">
        <f>IF(N164="zníž. prenesená",J164,0)</f>
        <v>0</v>
      </c>
      <c r="BI164" s="228">
        <f>IF(N164="nulová",J164,0)</f>
        <v>0</v>
      </c>
      <c r="BJ164" s="14" t="s">
        <v>114</v>
      </c>
      <c r="BK164" s="228">
        <f>ROUND(I164*H164,2)</f>
        <v>0</v>
      </c>
      <c r="BL164" s="14" t="s">
        <v>113</v>
      </c>
      <c r="BM164" s="227" t="s">
        <v>276</v>
      </c>
    </row>
    <row r="165" s="2" customFormat="1" ht="16.5" customHeight="1">
      <c r="A165" s="35"/>
      <c r="B165" s="36"/>
      <c r="C165" s="229" t="s">
        <v>277</v>
      </c>
      <c r="D165" s="229" t="s">
        <v>177</v>
      </c>
      <c r="E165" s="230" t="s">
        <v>278</v>
      </c>
      <c r="F165" s="231" t="s">
        <v>279</v>
      </c>
      <c r="G165" s="232" t="s">
        <v>247</v>
      </c>
      <c r="H165" s="233">
        <v>2</v>
      </c>
      <c r="I165" s="234"/>
      <c r="J165" s="235">
        <f>ROUND(I165*H165,2)</f>
        <v>0</v>
      </c>
      <c r="K165" s="236"/>
      <c r="L165" s="237"/>
      <c r="M165" s="238" t="s">
        <v>1</v>
      </c>
      <c r="N165" s="239" t="s">
        <v>39</v>
      </c>
      <c r="O165" s="89"/>
      <c r="P165" s="225">
        <f>O165*H165</f>
        <v>0</v>
      </c>
      <c r="Q165" s="225">
        <v>0.059999999999999998</v>
      </c>
      <c r="R165" s="225">
        <f>Q165*H165</f>
        <v>0.12</v>
      </c>
      <c r="S165" s="225">
        <v>0</v>
      </c>
      <c r="T165" s="226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27" t="s">
        <v>139</v>
      </c>
      <c r="AT165" s="227" t="s">
        <v>177</v>
      </c>
      <c r="AU165" s="227" t="s">
        <v>114</v>
      </c>
      <c r="AY165" s="14" t="s">
        <v>107</v>
      </c>
      <c r="BE165" s="228">
        <f>IF(N165="základná",J165,0)</f>
        <v>0</v>
      </c>
      <c r="BF165" s="228">
        <f>IF(N165="znížená",J165,0)</f>
        <v>0</v>
      </c>
      <c r="BG165" s="228">
        <f>IF(N165="zákl. prenesená",J165,0)</f>
        <v>0</v>
      </c>
      <c r="BH165" s="228">
        <f>IF(N165="zníž. prenesená",J165,0)</f>
        <v>0</v>
      </c>
      <c r="BI165" s="228">
        <f>IF(N165="nulová",J165,0)</f>
        <v>0</v>
      </c>
      <c r="BJ165" s="14" t="s">
        <v>114</v>
      </c>
      <c r="BK165" s="228">
        <f>ROUND(I165*H165,2)</f>
        <v>0</v>
      </c>
      <c r="BL165" s="14" t="s">
        <v>113</v>
      </c>
      <c r="BM165" s="227" t="s">
        <v>280</v>
      </c>
    </row>
    <row r="166" s="2" customFormat="1" ht="24.15" customHeight="1">
      <c r="A166" s="35"/>
      <c r="B166" s="36"/>
      <c r="C166" s="215" t="s">
        <v>281</v>
      </c>
      <c r="D166" s="215" t="s">
        <v>109</v>
      </c>
      <c r="E166" s="216" t="s">
        <v>282</v>
      </c>
      <c r="F166" s="217" t="s">
        <v>283</v>
      </c>
      <c r="G166" s="218" t="s">
        <v>247</v>
      </c>
      <c r="H166" s="219">
        <v>3</v>
      </c>
      <c r="I166" s="220"/>
      <c r="J166" s="221">
        <f>ROUND(I166*H166,2)</f>
        <v>0</v>
      </c>
      <c r="K166" s="222"/>
      <c r="L166" s="41"/>
      <c r="M166" s="223" t="s">
        <v>1</v>
      </c>
      <c r="N166" s="224" t="s">
        <v>39</v>
      </c>
      <c r="O166" s="89"/>
      <c r="P166" s="225">
        <f>O166*H166</f>
        <v>0</v>
      </c>
      <c r="Q166" s="225">
        <v>0.41324650000000002</v>
      </c>
      <c r="R166" s="225">
        <f>Q166*H166</f>
        <v>1.2397395</v>
      </c>
      <c r="S166" s="225">
        <v>0</v>
      </c>
      <c r="T166" s="226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27" t="s">
        <v>113</v>
      </c>
      <c r="AT166" s="227" t="s">
        <v>109</v>
      </c>
      <c r="AU166" s="227" t="s">
        <v>114</v>
      </c>
      <c r="AY166" s="14" t="s">
        <v>107</v>
      </c>
      <c r="BE166" s="228">
        <f>IF(N166="základná",J166,0)</f>
        <v>0</v>
      </c>
      <c r="BF166" s="228">
        <f>IF(N166="znížená",J166,0)</f>
        <v>0</v>
      </c>
      <c r="BG166" s="228">
        <f>IF(N166="zákl. prenesená",J166,0)</f>
        <v>0</v>
      </c>
      <c r="BH166" s="228">
        <f>IF(N166="zníž. prenesená",J166,0)</f>
        <v>0</v>
      </c>
      <c r="BI166" s="228">
        <f>IF(N166="nulová",J166,0)</f>
        <v>0</v>
      </c>
      <c r="BJ166" s="14" t="s">
        <v>114</v>
      </c>
      <c r="BK166" s="228">
        <f>ROUND(I166*H166,2)</f>
        <v>0</v>
      </c>
      <c r="BL166" s="14" t="s">
        <v>113</v>
      </c>
      <c r="BM166" s="227" t="s">
        <v>284</v>
      </c>
    </row>
    <row r="167" s="2" customFormat="1" ht="24.15" customHeight="1">
      <c r="A167" s="35"/>
      <c r="B167" s="36"/>
      <c r="C167" s="229" t="s">
        <v>285</v>
      </c>
      <c r="D167" s="229" t="s">
        <v>177</v>
      </c>
      <c r="E167" s="230" t="s">
        <v>286</v>
      </c>
      <c r="F167" s="231" t="s">
        <v>287</v>
      </c>
      <c r="G167" s="232" t="s">
        <v>247</v>
      </c>
      <c r="H167" s="233">
        <v>1</v>
      </c>
      <c r="I167" s="234"/>
      <c r="J167" s="235">
        <f>ROUND(I167*H167,2)</f>
        <v>0</v>
      </c>
      <c r="K167" s="236"/>
      <c r="L167" s="237"/>
      <c r="M167" s="238" t="s">
        <v>1</v>
      </c>
      <c r="N167" s="239" t="s">
        <v>39</v>
      </c>
      <c r="O167" s="89"/>
      <c r="P167" s="225">
        <f>O167*H167</f>
        <v>0</v>
      </c>
      <c r="Q167" s="225">
        <v>0.075999999999999998</v>
      </c>
      <c r="R167" s="225">
        <f>Q167*H167</f>
        <v>0.075999999999999998</v>
      </c>
      <c r="S167" s="225">
        <v>0</v>
      </c>
      <c r="T167" s="226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27" t="s">
        <v>139</v>
      </c>
      <c r="AT167" s="227" t="s">
        <v>177</v>
      </c>
      <c r="AU167" s="227" t="s">
        <v>114</v>
      </c>
      <c r="AY167" s="14" t="s">
        <v>107</v>
      </c>
      <c r="BE167" s="228">
        <f>IF(N167="základná",J167,0)</f>
        <v>0</v>
      </c>
      <c r="BF167" s="228">
        <f>IF(N167="znížená",J167,0)</f>
        <v>0</v>
      </c>
      <c r="BG167" s="228">
        <f>IF(N167="zákl. prenesená",J167,0)</f>
        <v>0</v>
      </c>
      <c r="BH167" s="228">
        <f>IF(N167="zníž. prenesená",J167,0)</f>
        <v>0</v>
      </c>
      <c r="BI167" s="228">
        <f>IF(N167="nulová",J167,0)</f>
        <v>0</v>
      </c>
      <c r="BJ167" s="14" t="s">
        <v>114</v>
      </c>
      <c r="BK167" s="228">
        <f>ROUND(I167*H167,2)</f>
        <v>0</v>
      </c>
      <c r="BL167" s="14" t="s">
        <v>113</v>
      </c>
      <c r="BM167" s="227" t="s">
        <v>288</v>
      </c>
    </row>
    <row r="168" s="2" customFormat="1" ht="24.15" customHeight="1">
      <c r="A168" s="35"/>
      <c r="B168" s="36"/>
      <c r="C168" s="215" t="s">
        <v>289</v>
      </c>
      <c r="D168" s="215" t="s">
        <v>109</v>
      </c>
      <c r="E168" s="216" t="s">
        <v>290</v>
      </c>
      <c r="F168" s="217" t="s">
        <v>291</v>
      </c>
      <c r="G168" s="218" t="s">
        <v>247</v>
      </c>
      <c r="H168" s="219">
        <v>1</v>
      </c>
      <c r="I168" s="220"/>
      <c r="J168" s="221">
        <f>ROUND(I168*H168,2)</f>
        <v>0</v>
      </c>
      <c r="K168" s="222"/>
      <c r="L168" s="41"/>
      <c r="M168" s="223" t="s">
        <v>1</v>
      </c>
      <c r="N168" s="224" t="s">
        <v>39</v>
      </c>
      <c r="O168" s="89"/>
      <c r="P168" s="225">
        <f>O168*H168</f>
        <v>0</v>
      </c>
      <c r="Q168" s="225">
        <v>0.41054649999999998</v>
      </c>
      <c r="R168" s="225">
        <f>Q168*H168</f>
        <v>0.41054649999999998</v>
      </c>
      <c r="S168" s="225">
        <v>0</v>
      </c>
      <c r="T168" s="226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27" t="s">
        <v>113</v>
      </c>
      <c r="AT168" s="227" t="s">
        <v>109</v>
      </c>
      <c r="AU168" s="227" t="s">
        <v>114</v>
      </c>
      <c r="AY168" s="14" t="s">
        <v>107</v>
      </c>
      <c r="BE168" s="228">
        <f>IF(N168="základná",J168,0)</f>
        <v>0</v>
      </c>
      <c r="BF168" s="228">
        <f>IF(N168="znížená",J168,0)</f>
        <v>0</v>
      </c>
      <c r="BG168" s="228">
        <f>IF(N168="zákl. prenesená",J168,0)</f>
        <v>0</v>
      </c>
      <c r="BH168" s="228">
        <f>IF(N168="zníž. prenesená",J168,0)</f>
        <v>0</v>
      </c>
      <c r="BI168" s="228">
        <f>IF(N168="nulová",J168,0)</f>
        <v>0</v>
      </c>
      <c r="BJ168" s="14" t="s">
        <v>114</v>
      </c>
      <c r="BK168" s="228">
        <f>ROUND(I168*H168,2)</f>
        <v>0</v>
      </c>
      <c r="BL168" s="14" t="s">
        <v>113</v>
      </c>
      <c r="BM168" s="227" t="s">
        <v>292</v>
      </c>
    </row>
    <row r="169" s="2" customFormat="1" ht="16.5" customHeight="1">
      <c r="A169" s="35"/>
      <c r="B169" s="36"/>
      <c r="C169" s="229" t="s">
        <v>293</v>
      </c>
      <c r="D169" s="229" t="s">
        <v>177</v>
      </c>
      <c r="E169" s="230" t="s">
        <v>294</v>
      </c>
      <c r="F169" s="231" t="s">
        <v>295</v>
      </c>
      <c r="G169" s="232" t="s">
        <v>247</v>
      </c>
      <c r="H169" s="233">
        <v>1</v>
      </c>
      <c r="I169" s="234"/>
      <c r="J169" s="235">
        <f>ROUND(I169*H169,2)</f>
        <v>0</v>
      </c>
      <c r="K169" s="236"/>
      <c r="L169" s="237"/>
      <c r="M169" s="238" t="s">
        <v>1</v>
      </c>
      <c r="N169" s="239" t="s">
        <v>39</v>
      </c>
      <c r="O169" s="89"/>
      <c r="P169" s="225">
        <f>O169*H169</f>
        <v>0</v>
      </c>
      <c r="Q169" s="225">
        <v>0.086400000000000005</v>
      </c>
      <c r="R169" s="225">
        <f>Q169*H169</f>
        <v>0.086400000000000005</v>
      </c>
      <c r="S169" s="225">
        <v>0</v>
      </c>
      <c r="T169" s="226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27" t="s">
        <v>139</v>
      </c>
      <c r="AT169" s="227" t="s">
        <v>177</v>
      </c>
      <c r="AU169" s="227" t="s">
        <v>114</v>
      </c>
      <c r="AY169" s="14" t="s">
        <v>107</v>
      </c>
      <c r="BE169" s="228">
        <f>IF(N169="základná",J169,0)</f>
        <v>0</v>
      </c>
      <c r="BF169" s="228">
        <f>IF(N169="znížená",J169,0)</f>
        <v>0</v>
      </c>
      <c r="BG169" s="228">
        <f>IF(N169="zákl. prenesená",J169,0)</f>
        <v>0</v>
      </c>
      <c r="BH169" s="228">
        <f>IF(N169="zníž. prenesená",J169,0)</f>
        <v>0</v>
      </c>
      <c r="BI169" s="228">
        <f>IF(N169="nulová",J169,0)</f>
        <v>0</v>
      </c>
      <c r="BJ169" s="14" t="s">
        <v>114</v>
      </c>
      <c r="BK169" s="228">
        <f>ROUND(I169*H169,2)</f>
        <v>0</v>
      </c>
      <c r="BL169" s="14" t="s">
        <v>113</v>
      </c>
      <c r="BM169" s="227" t="s">
        <v>296</v>
      </c>
    </row>
    <row r="170" s="2" customFormat="1" ht="24.15" customHeight="1">
      <c r="A170" s="35"/>
      <c r="B170" s="36"/>
      <c r="C170" s="215" t="s">
        <v>297</v>
      </c>
      <c r="D170" s="215" t="s">
        <v>109</v>
      </c>
      <c r="E170" s="216" t="s">
        <v>298</v>
      </c>
      <c r="F170" s="217" t="s">
        <v>299</v>
      </c>
      <c r="G170" s="218" t="s">
        <v>247</v>
      </c>
      <c r="H170" s="219">
        <v>6</v>
      </c>
      <c r="I170" s="220"/>
      <c r="J170" s="221">
        <f>ROUND(I170*H170,2)</f>
        <v>0</v>
      </c>
      <c r="K170" s="222"/>
      <c r="L170" s="41"/>
      <c r="M170" s="223" t="s">
        <v>1</v>
      </c>
      <c r="N170" s="224" t="s">
        <v>39</v>
      </c>
      <c r="O170" s="89"/>
      <c r="P170" s="225">
        <f>O170*H170</f>
        <v>0</v>
      </c>
      <c r="Q170" s="225">
        <v>0.30578450000000001</v>
      </c>
      <c r="R170" s="225">
        <f>Q170*H170</f>
        <v>1.8347070000000001</v>
      </c>
      <c r="S170" s="225">
        <v>0</v>
      </c>
      <c r="T170" s="226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27" t="s">
        <v>113</v>
      </c>
      <c r="AT170" s="227" t="s">
        <v>109</v>
      </c>
      <c r="AU170" s="227" t="s">
        <v>114</v>
      </c>
      <c r="AY170" s="14" t="s">
        <v>107</v>
      </c>
      <c r="BE170" s="228">
        <f>IF(N170="základná",J170,0)</f>
        <v>0</v>
      </c>
      <c r="BF170" s="228">
        <f>IF(N170="znížená",J170,0)</f>
        <v>0</v>
      </c>
      <c r="BG170" s="228">
        <f>IF(N170="zákl. prenesená",J170,0)</f>
        <v>0</v>
      </c>
      <c r="BH170" s="228">
        <f>IF(N170="zníž. prenesená",J170,0)</f>
        <v>0</v>
      </c>
      <c r="BI170" s="228">
        <f>IF(N170="nulová",J170,0)</f>
        <v>0</v>
      </c>
      <c r="BJ170" s="14" t="s">
        <v>114</v>
      </c>
      <c r="BK170" s="228">
        <f>ROUND(I170*H170,2)</f>
        <v>0</v>
      </c>
      <c r="BL170" s="14" t="s">
        <v>113</v>
      </c>
      <c r="BM170" s="227" t="s">
        <v>300</v>
      </c>
    </row>
    <row r="171" s="2" customFormat="1" ht="16.5" customHeight="1">
      <c r="A171" s="35"/>
      <c r="B171" s="36"/>
      <c r="C171" s="229" t="s">
        <v>301</v>
      </c>
      <c r="D171" s="229" t="s">
        <v>177</v>
      </c>
      <c r="E171" s="230" t="s">
        <v>302</v>
      </c>
      <c r="F171" s="231" t="s">
        <v>303</v>
      </c>
      <c r="G171" s="232" t="s">
        <v>247</v>
      </c>
      <c r="H171" s="233">
        <v>1</v>
      </c>
      <c r="I171" s="234"/>
      <c r="J171" s="235">
        <f>ROUND(I171*H171,2)</f>
        <v>0</v>
      </c>
      <c r="K171" s="236"/>
      <c r="L171" s="237"/>
      <c r="M171" s="238" t="s">
        <v>1</v>
      </c>
      <c r="N171" s="239" t="s">
        <v>39</v>
      </c>
      <c r="O171" s="89"/>
      <c r="P171" s="225">
        <f>O171*H171</f>
        <v>0</v>
      </c>
      <c r="Q171" s="225">
        <v>0.0074999999999999997</v>
      </c>
      <c r="R171" s="225">
        <f>Q171*H171</f>
        <v>0.0074999999999999997</v>
      </c>
      <c r="S171" s="225">
        <v>0</v>
      </c>
      <c r="T171" s="226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27" t="s">
        <v>139</v>
      </c>
      <c r="AT171" s="227" t="s">
        <v>177</v>
      </c>
      <c r="AU171" s="227" t="s">
        <v>114</v>
      </c>
      <c r="AY171" s="14" t="s">
        <v>107</v>
      </c>
      <c r="BE171" s="228">
        <f>IF(N171="základná",J171,0)</f>
        <v>0</v>
      </c>
      <c r="BF171" s="228">
        <f>IF(N171="znížená",J171,0)</f>
        <v>0</v>
      </c>
      <c r="BG171" s="228">
        <f>IF(N171="zákl. prenesená",J171,0)</f>
        <v>0</v>
      </c>
      <c r="BH171" s="228">
        <f>IF(N171="zníž. prenesená",J171,0)</f>
        <v>0</v>
      </c>
      <c r="BI171" s="228">
        <f>IF(N171="nulová",J171,0)</f>
        <v>0</v>
      </c>
      <c r="BJ171" s="14" t="s">
        <v>114</v>
      </c>
      <c r="BK171" s="228">
        <f>ROUND(I171*H171,2)</f>
        <v>0</v>
      </c>
      <c r="BL171" s="14" t="s">
        <v>113</v>
      </c>
      <c r="BM171" s="227" t="s">
        <v>304</v>
      </c>
    </row>
    <row r="172" s="12" customFormat="1" ht="22.8" customHeight="1">
      <c r="A172" s="12"/>
      <c r="B172" s="199"/>
      <c r="C172" s="200"/>
      <c r="D172" s="201" t="s">
        <v>72</v>
      </c>
      <c r="E172" s="213" t="s">
        <v>143</v>
      </c>
      <c r="F172" s="213" t="s">
        <v>305</v>
      </c>
      <c r="G172" s="200"/>
      <c r="H172" s="200"/>
      <c r="I172" s="203"/>
      <c r="J172" s="214">
        <f>BK172</f>
        <v>0</v>
      </c>
      <c r="K172" s="200"/>
      <c r="L172" s="205"/>
      <c r="M172" s="206"/>
      <c r="N172" s="207"/>
      <c r="O172" s="207"/>
      <c r="P172" s="208">
        <f>SUM(P173:P216)</f>
        <v>0</v>
      </c>
      <c r="Q172" s="207"/>
      <c r="R172" s="208">
        <f>SUM(R173:R216)</f>
        <v>25.224686591999998</v>
      </c>
      <c r="S172" s="207"/>
      <c r="T172" s="209">
        <f>SUM(T173:T216)</f>
        <v>469.6696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10" t="s">
        <v>78</v>
      </c>
      <c r="AT172" s="211" t="s">
        <v>72</v>
      </c>
      <c r="AU172" s="211" t="s">
        <v>78</v>
      </c>
      <c r="AY172" s="210" t="s">
        <v>107</v>
      </c>
      <c r="BK172" s="212">
        <f>SUM(BK173:BK216)</f>
        <v>0</v>
      </c>
    </row>
    <row r="173" s="2" customFormat="1" ht="24.15" customHeight="1">
      <c r="A173" s="35"/>
      <c r="B173" s="36"/>
      <c r="C173" s="215" t="s">
        <v>306</v>
      </c>
      <c r="D173" s="215" t="s">
        <v>109</v>
      </c>
      <c r="E173" s="216" t="s">
        <v>307</v>
      </c>
      <c r="F173" s="217" t="s">
        <v>308</v>
      </c>
      <c r="G173" s="218" t="s">
        <v>247</v>
      </c>
      <c r="H173" s="219">
        <v>29</v>
      </c>
      <c r="I173" s="220"/>
      <c r="J173" s="221">
        <f>ROUND(I173*H173,2)</f>
        <v>0</v>
      </c>
      <c r="K173" s="222"/>
      <c r="L173" s="41"/>
      <c r="M173" s="223" t="s">
        <v>1</v>
      </c>
      <c r="N173" s="224" t="s">
        <v>39</v>
      </c>
      <c r="O173" s="89"/>
      <c r="P173" s="225">
        <f>O173*H173</f>
        <v>0</v>
      </c>
      <c r="Q173" s="225">
        <v>0.22133</v>
      </c>
      <c r="R173" s="225">
        <f>Q173*H173</f>
        <v>6.4185699999999999</v>
      </c>
      <c r="S173" s="225">
        <v>0</v>
      </c>
      <c r="T173" s="226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27" t="s">
        <v>113</v>
      </c>
      <c r="AT173" s="227" t="s">
        <v>109</v>
      </c>
      <c r="AU173" s="227" t="s">
        <v>114</v>
      </c>
      <c r="AY173" s="14" t="s">
        <v>107</v>
      </c>
      <c r="BE173" s="228">
        <f>IF(N173="základná",J173,0)</f>
        <v>0</v>
      </c>
      <c r="BF173" s="228">
        <f>IF(N173="znížená",J173,0)</f>
        <v>0</v>
      </c>
      <c r="BG173" s="228">
        <f>IF(N173="zákl. prenesená",J173,0)</f>
        <v>0</v>
      </c>
      <c r="BH173" s="228">
        <f>IF(N173="zníž. prenesená",J173,0)</f>
        <v>0</v>
      </c>
      <c r="BI173" s="228">
        <f>IF(N173="nulová",J173,0)</f>
        <v>0</v>
      </c>
      <c r="BJ173" s="14" t="s">
        <v>114</v>
      </c>
      <c r="BK173" s="228">
        <f>ROUND(I173*H173,2)</f>
        <v>0</v>
      </c>
      <c r="BL173" s="14" t="s">
        <v>113</v>
      </c>
      <c r="BM173" s="227" t="s">
        <v>309</v>
      </c>
    </row>
    <row r="174" s="2" customFormat="1" ht="37.8" customHeight="1">
      <c r="A174" s="35"/>
      <c r="B174" s="36"/>
      <c r="C174" s="229" t="s">
        <v>310</v>
      </c>
      <c r="D174" s="229" t="s">
        <v>177</v>
      </c>
      <c r="E174" s="230" t="s">
        <v>311</v>
      </c>
      <c r="F174" s="231" t="s">
        <v>312</v>
      </c>
      <c r="G174" s="232" t="s">
        <v>247</v>
      </c>
      <c r="H174" s="233">
        <v>1</v>
      </c>
      <c r="I174" s="234"/>
      <c r="J174" s="235">
        <f>ROUND(I174*H174,2)</f>
        <v>0</v>
      </c>
      <c r="K174" s="236"/>
      <c r="L174" s="237"/>
      <c r="M174" s="238" t="s">
        <v>1</v>
      </c>
      <c r="N174" s="239" t="s">
        <v>39</v>
      </c>
      <c r="O174" s="89"/>
      <c r="P174" s="225">
        <f>O174*H174</f>
        <v>0</v>
      </c>
      <c r="Q174" s="225">
        <v>0.0025999999999999999</v>
      </c>
      <c r="R174" s="225">
        <f>Q174*H174</f>
        <v>0.0025999999999999999</v>
      </c>
      <c r="S174" s="225">
        <v>0</v>
      </c>
      <c r="T174" s="226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27" t="s">
        <v>139</v>
      </c>
      <c r="AT174" s="227" t="s">
        <v>177</v>
      </c>
      <c r="AU174" s="227" t="s">
        <v>114</v>
      </c>
      <c r="AY174" s="14" t="s">
        <v>107</v>
      </c>
      <c r="BE174" s="228">
        <f>IF(N174="základná",J174,0)</f>
        <v>0</v>
      </c>
      <c r="BF174" s="228">
        <f>IF(N174="znížená",J174,0)</f>
        <v>0</v>
      </c>
      <c r="BG174" s="228">
        <f>IF(N174="zákl. prenesená",J174,0)</f>
        <v>0</v>
      </c>
      <c r="BH174" s="228">
        <f>IF(N174="zníž. prenesená",J174,0)</f>
        <v>0</v>
      </c>
      <c r="BI174" s="228">
        <f>IF(N174="nulová",J174,0)</f>
        <v>0</v>
      </c>
      <c r="BJ174" s="14" t="s">
        <v>114</v>
      </c>
      <c r="BK174" s="228">
        <f>ROUND(I174*H174,2)</f>
        <v>0</v>
      </c>
      <c r="BL174" s="14" t="s">
        <v>113</v>
      </c>
      <c r="BM174" s="227" t="s">
        <v>313</v>
      </c>
    </row>
    <row r="175" s="2" customFormat="1" ht="37.8" customHeight="1">
      <c r="A175" s="35"/>
      <c r="B175" s="36"/>
      <c r="C175" s="229" t="s">
        <v>314</v>
      </c>
      <c r="D175" s="229" t="s">
        <v>177</v>
      </c>
      <c r="E175" s="230" t="s">
        <v>315</v>
      </c>
      <c r="F175" s="231" t="s">
        <v>316</v>
      </c>
      <c r="G175" s="232" t="s">
        <v>247</v>
      </c>
      <c r="H175" s="233">
        <v>1</v>
      </c>
      <c r="I175" s="234"/>
      <c r="J175" s="235">
        <f>ROUND(I175*H175,2)</f>
        <v>0</v>
      </c>
      <c r="K175" s="236"/>
      <c r="L175" s="237"/>
      <c r="M175" s="238" t="s">
        <v>1</v>
      </c>
      <c r="N175" s="239" t="s">
        <v>39</v>
      </c>
      <c r="O175" s="89"/>
      <c r="P175" s="225">
        <f>O175*H175</f>
        <v>0</v>
      </c>
      <c r="Q175" s="225">
        <v>0.0053</v>
      </c>
      <c r="R175" s="225">
        <f>Q175*H175</f>
        <v>0.0053</v>
      </c>
      <c r="S175" s="225">
        <v>0</v>
      </c>
      <c r="T175" s="226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27" t="s">
        <v>139</v>
      </c>
      <c r="AT175" s="227" t="s">
        <v>177</v>
      </c>
      <c r="AU175" s="227" t="s">
        <v>114</v>
      </c>
      <c r="AY175" s="14" t="s">
        <v>107</v>
      </c>
      <c r="BE175" s="228">
        <f>IF(N175="základná",J175,0)</f>
        <v>0</v>
      </c>
      <c r="BF175" s="228">
        <f>IF(N175="znížená",J175,0)</f>
        <v>0</v>
      </c>
      <c r="BG175" s="228">
        <f>IF(N175="zákl. prenesená",J175,0)</f>
        <v>0</v>
      </c>
      <c r="BH175" s="228">
        <f>IF(N175="zníž. prenesená",J175,0)</f>
        <v>0</v>
      </c>
      <c r="BI175" s="228">
        <f>IF(N175="nulová",J175,0)</f>
        <v>0</v>
      </c>
      <c r="BJ175" s="14" t="s">
        <v>114</v>
      </c>
      <c r="BK175" s="228">
        <f>ROUND(I175*H175,2)</f>
        <v>0</v>
      </c>
      <c r="BL175" s="14" t="s">
        <v>113</v>
      </c>
      <c r="BM175" s="227" t="s">
        <v>317</v>
      </c>
    </row>
    <row r="176" s="2" customFormat="1" ht="37.8" customHeight="1">
      <c r="A176" s="35"/>
      <c r="B176" s="36"/>
      <c r="C176" s="229" t="s">
        <v>318</v>
      </c>
      <c r="D176" s="229" t="s">
        <v>177</v>
      </c>
      <c r="E176" s="230" t="s">
        <v>319</v>
      </c>
      <c r="F176" s="231" t="s">
        <v>320</v>
      </c>
      <c r="G176" s="232" t="s">
        <v>247</v>
      </c>
      <c r="H176" s="233">
        <v>1</v>
      </c>
      <c r="I176" s="234"/>
      <c r="J176" s="235">
        <f>ROUND(I176*H176,2)</f>
        <v>0</v>
      </c>
      <c r="K176" s="236"/>
      <c r="L176" s="237"/>
      <c r="M176" s="238" t="s">
        <v>1</v>
      </c>
      <c r="N176" s="239" t="s">
        <v>39</v>
      </c>
      <c r="O176" s="89"/>
      <c r="P176" s="225">
        <f>O176*H176</f>
        <v>0</v>
      </c>
      <c r="Q176" s="225">
        <v>0.0053</v>
      </c>
      <c r="R176" s="225">
        <f>Q176*H176</f>
        <v>0.0053</v>
      </c>
      <c r="S176" s="225">
        <v>0</v>
      </c>
      <c r="T176" s="226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27" t="s">
        <v>139</v>
      </c>
      <c r="AT176" s="227" t="s">
        <v>177</v>
      </c>
      <c r="AU176" s="227" t="s">
        <v>114</v>
      </c>
      <c r="AY176" s="14" t="s">
        <v>107</v>
      </c>
      <c r="BE176" s="228">
        <f>IF(N176="základná",J176,0)</f>
        <v>0</v>
      </c>
      <c r="BF176" s="228">
        <f>IF(N176="znížená",J176,0)</f>
        <v>0</v>
      </c>
      <c r="BG176" s="228">
        <f>IF(N176="zákl. prenesená",J176,0)</f>
        <v>0</v>
      </c>
      <c r="BH176" s="228">
        <f>IF(N176="zníž. prenesená",J176,0)</f>
        <v>0</v>
      </c>
      <c r="BI176" s="228">
        <f>IF(N176="nulová",J176,0)</f>
        <v>0</v>
      </c>
      <c r="BJ176" s="14" t="s">
        <v>114</v>
      </c>
      <c r="BK176" s="228">
        <f>ROUND(I176*H176,2)</f>
        <v>0</v>
      </c>
      <c r="BL176" s="14" t="s">
        <v>113</v>
      </c>
      <c r="BM176" s="227" t="s">
        <v>321</v>
      </c>
    </row>
    <row r="177" s="2" customFormat="1" ht="24.15" customHeight="1">
      <c r="A177" s="35"/>
      <c r="B177" s="36"/>
      <c r="C177" s="229" t="s">
        <v>322</v>
      </c>
      <c r="D177" s="229" t="s">
        <v>177</v>
      </c>
      <c r="E177" s="230" t="s">
        <v>323</v>
      </c>
      <c r="F177" s="231" t="s">
        <v>324</v>
      </c>
      <c r="G177" s="232" t="s">
        <v>247</v>
      </c>
      <c r="H177" s="233">
        <v>2</v>
      </c>
      <c r="I177" s="234"/>
      <c r="J177" s="235">
        <f>ROUND(I177*H177,2)</f>
        <v>0</v>
      </c>
      <c r="K177" s="236"/>
      <c r="L177" s="237"/>
      <c r="M177" s="238" t="s">
        <v>1</v>
      </c>
      <c r="N177" s="239" t="s">
        <v>39</v>
      </c>
      <c r="O177" s="89"/>
      <c r="P177" s="225">
        <f>O177*H177</f>
        <v>0</v>
      </c>
      <c r="Q177" s="225">
        <v>0.0060000000000000001</v>
      </c>
      <c r="R177" s="225">
        <f>Q177*H177</f>
        <v>0.012</v>
      </c>
      <c r="S177" s="225">
        <v>0</v>
      </c>
      <c r="T177" s="226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27" t="s">
        <v>139</v>
      </c>
      <c r="AT177" s="227" t="s">
        <v>177</v>
      </c>
      <c r="AU177" s="227" t="s">
        <v>114</v>
      </c>
      <c r="AY177" s="14" t="s">
        <v>107</v>
      </c>
      <c r="BE177" s="228">
        <f>IF(N177="základná",J177,0)</f>
        <v>0</v>
      </c>
      <c r="BF177" s="228">
        <f>IF(N177="znížená",J177,0)</f>
        <v>0</v>
      </c>
      <c r="BG177" s="228">
        <f>IF(N177="zákl. prenesená",J177,0)</f>
        <v>0</v>
      </c>
      <c r="BH177" s="228">
        <f>IF(N177="zníž. prenesená",J177,0)</f>
        <v>0</v>
      </c>
      <c r="BI177" s="228">
        <f>IF(N177="nulová",J177,0)</f>
        <v>0</v>
      </c>
      <c r="BJ177" s="14" t="s">
        <v>114</v>
      </c>
      <c r="BK177" s="228">
        <f>ROUND(I177*H177,2)</f>
        <v>0</v>
      </c>
      <c r="BL177" s="14" t="s">
        <v>113</v>
      </c>
      <c r="BM177" s="227" t="s">
        <v>325</v>
      </c>
    </row>
    <row r="178" s="2" customFormat="1" ht="37.8" customHeight="1">
      <c r="A178" s="35"/>
      <c r="B178" s="36"/>
      <c r="C178" s="229" t="s">
        <v>326</v>
      </c>
      <c r="D178" s="229" t="s">
        <v>177</v>
      </c>
      <c r="E178" s="230" t="s">
        <v>327</v>
      </c>
      <c r="F178" s="231" t="s">
        <v>328</v>
      </c>
      <c r="G178" s="232" t="s">
        <v>247</v>
      </c>
      <c r="H178" s="233">
        <v>2</v>
      </c>
      <c r="I178" s="234"/>
      <c r="J178" s="235">
        <f>ROUND(I178*H178,2)</f>
        <v>0</v>
      </c>
      <c r="K178" s="236"/>
      <c r="L178" s="237"/>
      <c r="M178" s="238" t="s">
        <v>1</v>
      </c>
      <c r="N178" s="239" t="s">
        <v>39</v>
      </c>
      <c r="O178" s="89"/>
      <c r="P178" s="225">
        <f>O178*H178</f>
        <v>0</v>
      </c>
      <c r="Q178" s="225">
        <v>0.00072000000000000005</v>
      </c>
      <c r="R178" s="225">
        <f>Q178*H178</f>
        <v>0.0014400000000000001</v>
      </c>
      <c r="S178" s="225">
        <v>0</v>
      </c>
      <c r="T178" s="226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27" t="s">
        <v>139</v>
      </c>
      <c r="AT178" s="227" t="s">
        <v>177</v>
      </c>
      <c r="AU178" s="227" t="s">
        <v>114</v>
      </c>
      <c r="AY178" s="14" t="s">
        <v>107</v>
      </c>
      <c r="BE178" s="228">
        <f>IF(N178="základná",J178,0)</f>
        <v>0</v>
      </c>
      <c r="BF178" s="228">
        <f>IF(N178="znížená",J178,0)</f>
        <v>0</v>
      </c>
      <c r="BG178" s="228">
        <f>IF(N178="zákl. prenesená",J178,0)</f>
        <v>0</v>
      </c>
      <c r="BH178" s="228">
        <f>IF(N178="zníž. prenesená",J178,0)</f>
        <v>0</v>
      </c>
      <c r="BI178" s="228">
        <f>IF(N178="nulová",J178,0)</f>
        <v>0</v>
      </c>
      <c r="BJ178" s="14" t="s">
        <v>114</v>
      </c>
      <c r="BK178" s="228">
        <f>ROUND(I178*H178,2)</f>
        <v>0</v>
      </c>
      <c r="BL178" s="14" t="s">
        <v>113</v>
      </c>
      <c r="BM178" s="227" t="s">
        <v>329</v>
      </c>
    </row>
    <row r="179" s="2" customFormat="1" ht="24.15" customHeight="1">
      <c r="A179" s="35"/>
      <c r="B179" s="36"/>
      <c r="C179" s="229" t="s">
        <v>330</v>
      </c>
      <c r="D179" s="229" t="s">
        <v>177</v>
      </c>
      <c r="E179" s="230" t="s">
        <v>331</v>
      </c>
      <c r="F179" s="231" t="s">
        <v>332</v>
      </c>
      <c r="G179" s="232" t="s">
        <v>247</v>
      </c>
      <c r="H179" s="233">
        <v>1</v>
      </c>
      <c r="I179" s="234"/>
      <c r="J179" s="235">
        <f>ROUND(I179*H179,2)</f>
        <v>0</v>
      </c>
      <c r="K179" s="236"/>
      <c r="L179" s="237"/>
      <c r="M179" s="238" t="s">
        <v>1</v>
      </c>
      <c r="N179" s="239" t="s">
        <v>39</v>
      </c>
      <c r="O179" s="89"/>
      <c r="P179" s="225">
        <f>O179*H179</f>
        <v>0</v>
      </c>
      <c r="Q179" s="225">
        <v>0.0025999999999999999</v>
      </c>
      <c r="R179" s="225">
        <f>Q179*H179</f>
        <v>0.0025999999999999999</v>
      </c>
      <c r="S179" s="225">
        <v>0</v>
      </c>
      <c r="T179" s="226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27" t="s">
        <v>139</v>
      </c>
      <c r="AT179" s="227" t="s">
        <v>177</v>
      </c>
      <c r="AU179" s="227" t="s">
        <v>114</v>
      </c>
      <c r="AY179" s="14" t="s">
        <v>107</v>
      </c>
      <c r="BE179" s="228">
        <f>IF(N179="základná",J179,0)</f>
        <v>0</v>
      </c>
      <c r="BF179" s="228">
        <f>IF(N179="znížená",J179,0)</f>
        <v>0</v>
      </c>
      <c r="BG179" s="228">
        <f>IF(N179="zákl. prenesená",J179,0)</f>
        <v>0</v>
      </c>
      <c r="BH179" s="228">
        <f>IF(N179="zníž. prenesená",J179,0)</f>
        <v>0</v>
      </c>
      <c r="BI179" s="228">
        <f>IF(N179="nulová",J179,0)</f>
        <v>0</v>
      </c>
      <c r="BJ179" s="14" t="s">
        <v>114</v>
      </c>
      <c r="BK179" s="228">
        <f>ROUND(I179*H179,2)</f>
        <v>0</v>
      </c>
      <c r="BL179" s="14" t="s">
        <v>113</v>
      </c>
      <c r="BM179" s="227" t="s">
        <v>333</v>
      </c>
    </row>
    <row r="180" s="2" customFormat="1" ht="24.15" customHeight="1">
      <c r="A180" s="35"/>
      <c r="B180" s="36"/>
      <c r="C180" s="229" t="s">
        <v>334</v>
      </c>
      <c r="D180" s="229" t="s">
        <v>177</v>
      </c>
      <c r="E180" s="230" t="s">
        <v>335</v>
      </c>
      <c r="F180" s="231" t="s">
        <v>336</v>
      </c>
      <c r="G180" s="232" t="s">
        <v>247</v>
      </c>
      <c r="H180" s="233">
        <v>7</v>
      </c>
      <c r="I180" s="234"/>
      <c r="J180" s="235">
        <f>ROUND(I180*H180,2)</f>
        <v>0</v>
      </c>
      <c r="K180" s="236"/>
      <c r="L180" s="237"/>
      <c r="M180" s="238" t="s">
        <v>1</v>
      </c>
      <c r="N180" s="239" t="s">
        <v>39</v>
      </c>
      <c r="O180" s="89"/>
      <c r="P180" s="225">
        <f>O180*H180</f>
        <v>0</v>
      </c>
      <c r="Q180" s="225">
        <v>0.0011999999999999999</v>
      </c>
      <c r="R180" s="225">
        <f>Q180*H180</f>
        <v>0.0083999999999999995</v>
      </c>
      <c r="S180" s="225">
        <v>0</v>
      </c>
      <c r="T180" s="226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27" t="s">
        <v>139</v>
      </c>
      <c r="AT180" s="227" t="s">
        <v>177</v>
      </c>
      <c r="AU180" s="227" t="s">
        <v>114</v>
      </c>
      <c r="AY180" s="14" t="s">
        <v>107</v>
      </c>
      <c r="BE180" s="228">
        <f>IF(N180="základná",J180,0)</f>
        <v>0</v>
      </c>
      <c r="BF180" s="228">
        <f>IF(N180="znížená",J180,0)</f>
        <v>0</v>
      </c>
      <c r="BG180" s="228">
        <f>IF(N180="zákl. prenesená",J180,0)</f>
        <v>0</v>
      </c>
      <c r="BH180" s="228">
        <f>IF(N180="zníž. prenesená",J180,0)</f>
        <v>0</v>
      </c>
      <c r="BI180" s="228">
        <f>IF(N180="nulová",J180,0)</f>
        <v>0</v>
      </c>
      <c r="BJ180" s="14" t="s">
        <v>114</v>
      </c>
      <c r="BK180" s="228">
        <f>ROUND(I180*H180,2)</f>
        <v>0</v>
      </c>
      <c r="BL180" s="14" t="s">
        <v>113</v>
      </c>
      <c r="BM180" s="227" t="s">
        <v>337</v>
      </c>
    </row>
    <row r="181" s="2" customFormat="1" ht="37.8" customHeight="1">
      <c r="A181" s="35"/>
      <c r="B181" s="36"/>
      <c r="C181" s="229" t="s">
        <v>338</v>
      </c>
      <c r="D181" s="229" t="s">
        <v>177</v>
      </c>
      <c r="E181" s="230" t="s">
        <v>339</v>
      </c>
      <c r="F181" s="231" t="s">
        <v>340</v>
      </c>
      <c r="G181" s="232" t="s">
        <v>247</v>
      </c>
      <c r="H181" s="233">
        <v>1</v>
      </c>
      <c r="I181" s="234"/>
      <c r="J181" s="235">
        <f>ROUND(I181*H181,2)</f>
        <v>0</v>
      </c>
      <c r="K181" s="236"/>
      <c r="L181" s="237"/>
      <c r="M181" s="238" t="s">
        <v>1</v>
      </c>
      <c r="N181" s="239" t="s">
        <v>39</v>
      </c>
      <c r="O181" s="89"/>
      <c r="P181" s="225">
        <f>O181*H181</f>
        <v>0</v>
      </c>
      <c r="Q181" s="225">
        <v>0.00072000000000000005</v>
      </c>
      <c r="R181" s="225">
        <f>Q181*H181</f>
        <v>0.00072000000000000005</v>
      </c>
      <c r="S181" s="225">
        <v>0</v>
      </c>
      <c r="T181" s="226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27" t="s">
        <v>139</v>
      </c>
      <c r="AT181" s="227" t="s">
        <v>177</v>
      </c>
      <c r="AU181" s="227" t="s">
        <v>114</v>
      </c>
      <c r="AY181" s="14" t="s">
        <v>107</v>
      </c>
      <c r="BE181" s="228">
        <f>IF(N181="základná",J181,0)</f>
        <v>0</v>
      </c>
      <c r="BF181" s="228">
        <f>IF(N181="znížená",J181,0)</f>
        <v>0</v>
      </c>
      <c r="BG181" s="228">
        <f>IF(N181="zákl. prenesená",J181,0)</f>
        <v>0</v>
      </c>
      <c r="BH181" s="228">
        <f>IF(N181="zníž. prenesená",J181,0)</f>
        <v>0</v>
      </c>
      <c r="BI181" s="228">
        <f>IF(N181="nulová",J181,0)</f>
        <v>0</v>
      </c>
      <c r="BJ181" s="14" t="s">
        <v>114</v>
      </c>
      <c r="BK181" s="228">
        <f>ROUND(I181*H181,2)</f>
        <v>0</v>
      </c>
      <c r="BL181" s="14" t="s">
        <v>113</v>
      </c>
      <c r="BM181" s="227" t="s">
        <v>341</v>
      </c>
    </row>
    <row r="182" s="2" customFormat="1" ht="44.25" customHeight="1">
      <c r="A182" s="35"/>
      <c r="B182" s="36"/>
      <c r="C182" s="229" t="s">
        <v>342</v>
      </c>
      <c r="D182" s="229" t="s">
        <v>177</v>
      </c>
      <c r="E182" s="230" t="s">
        <v>343</v>
      </c>
      <c r="F182" s="231" t="s">
        <v>344</v>
      </c>
      <c r="G182" s="232" t="s">
        <v>247</v>
      </c>
      <c r="H182" s="233">
        <v>2</v>
      </c>
      <c r="I182" s="234"/>
      <c r="J182" s="235">
        <f>ROUND(I182*H182,2)</f>
        <v>0</v>
      </c>
      <c r="K182" s="236"/>
      <c r="L182" s="237"/>
      <c r="M182" s="238" t="s">
        <v>1</v>
      </c>
      <c r="N182" s="239" t="s">
        <v>39</v>
      </c>
      <c r="O182" s="89"/>
      <c r="P182" s="225">
        <f>O182*H182</f>
        <v>0</v>
      </c>
      <c r="Q182" s="225">
        <v>0.00089999999999999998</v>
      </c>
      <c r="R182" s="225">
        <f>Q182*H182</f>
        <v>0.0018</v>
      </c>
      <c r="S182" s="225">
        <v>0</v>
      </c>
      <c r="T182" s="226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27" t="s">
        <v>139</v>
      </c>
      <c r="AT182" s="227" t="s">
        <v>177</v>
      </c>
      <c r="AU182" s="227" t="s">
        <v>114</v>
      </c>
      <c r="AY182" s="14" t="s">
        <v>107</v>
      </c>
      <c r="BE182" s="228">
        <f>IF(N182="základná",J182,0)</f>
        <v>0</v>
      </c>
      <c r="BF182" s="228">
        <f>IF(N182="znížená",J182,0)</f>
        <v>0</v>
      </c>
      <c r="BG182" s="228">
        <f>IF(N182="zákl. prenesená",J182,0)</f>
        <v>0</v>
      </c>
      <c r="BH182" s="228">
        <f>IF(N182="zníž. prenesená",J182,0)</f>
        <v>0</v>
      </c>
      <c r="BI182" s="228">
        <f>IF(N182="nulová",J182,0)</f>
        <v>0</v>
      </c>
      <c r="BJ182" s="14" t="s">
        <v>114</v>
      </c>
      <c r="BK182" s="228">
        <f>ROUND(I182*H182,2)</f>
        <v>0</v>
      </c>
      <c r="BL182" s="14" t="s">
        <v>113</v>
      </c>
      <c r="BM182" s="227" t="s">
        <v>345</v>
      </c>
    </row>
    <row r="183" s="2" customFormat="1" ht="37.8" customHeight="1">
      <c r="A183" s="35"/>
      <c r="B183" s="36"/>
      <c r="C183" s="229" t="s">
        <v>346</v>
      </c>
      <c r="D183" s="229" t="s">
        <v>177</v>
      </c>
      <c r="E183" s="230" t="s">
        <v>347</v>
      </c>
      <c r="F183" s="231" t="s">
        <v>348</v>
      </c>
      <c r="G183" s="232" t="s">
        <v>247</v>
      </c>
      <c r="H183" s="233">
        <v>2</v>
      </c>
      <c r="I183" s="234"/>
      <c r="J183" s="235">
        <f>ROUND(I183*H183,2)</f>
        <v>0</v>
      </c>
      <c r="K183" s="236"/>
      <c r="L183" s="237"/>
      <c r="M183" s="238" t="s">
        <v>1</v>
      </c>
      <c r="N183" s="239" t="s">
        <v>39</v>
      </c>
      <c r="O183" s="89"/>
      <c r="P183" s="225">
        <f>O183*H183</f>
        <v>0</v>
      </c>
      <c r="Q183" s="225">
        <v>0.0022000000000000001</v>
      </c>
      <c r="R183" s="225">
        <f>Q183*H183</f>
        <v>0.0044000000000000003</v>
      </c>
      <c r="S183" s="225">
        <v>0</v>
      </c>
      <c r="T183" s="226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27" t="s">
        <v>139</v>
      </c>
      <c r="AT183" s="227" t="s">
        <v>177</v>
      </c>
      <c r="AU183" s="227" t="s">
        <v>114</v>
      </c>
      <c r="AY183" s="14" t="s">
        <v>107</v>
      </c>
      <c r="BE183" s="228">
        <f>IF(N183="základná",J183,0)</f>
        <v>0</v>
      </c>
      <c r="BF183" s="228">
        <f>IF(N183="znížená",J183,0)</f>
        <v>0</v>
      </c>
      <c r="BG183" s="228">
        <f>IF(N183="zákl. prenesená",J183,0)</f>
        <v>0</v>
      </c>
      <c r="BH183" s="228">
        <f>IF(N183="zníž. prenesená",J183,0)</f>
        <v>0</v>
      </c>
      <c r="BI183" s="228">
        <f>IF(N183="nulová",J183,0)</f>
        <v>0</v>
      </c>
      <c r="BJ183" s="14" t="s">
        <v>114</v>
      </c>
      <c r="BK183" s="228">
        <f>ROUND(I183*H183,2)</f>
        <v>0</v>
      </c>
      <c r="BL183" s="14" t="s">
        <v>113</v>
      </c>
      <c r="BM183" s="227" t="s">
        <v>349</v>
      </c>
    </row>
    <row r="184" s="2" customFormat="1" ht="37.8" customHeight="1">
      <c r="A184" s="35"/>
      <c r="B184" s="36"/>
      <c r="C184" s="229" t="s">
        <v>350</v>
      </c>
      <c r="D184" s="229" t="s">
        <v>177</v>
      </c>
      <c r="E184" s="230" t="s">
        <v>351</v>
      </c>
      <c r="F184" s="231" t="s">
        <v>352</v>
      </c>
      <c r="G184" s="232" t="s">
        <v>247</v>
      </c>
      <c r="H184" s="233">
        <v>2</v>
      </c>
      <c r="I184" s="234"/>
      <c r="J184" s="235">
        <f>ROUND(I184*H184,2)</f>
        <v>0</v>
      </c>
      <c r="K184" s="236"/>
      <c r="L184" s="237"/>
      <c r="M184" s="238" t="s">
        <v>1</v>
      </c>
      <c r="N184" s="239" t="s">
        <v>39</v>
      </c>
      <c r="O184" s="89"/>
      <c r="P184" s="225">
        <f>O184*H184</f>
        <v>0</v>
      </c>
      <c r="Q184" s="225">
        <v>0.00089999999999999998</v>
      </c>
      <c r="R184" s="225">
        <f>Q184*H184</f>
        <v>0.0018</v>
      </c>
      <c r="S184" s="225">
        <v>0</v>
      </c>
      <c r="T184" s="226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27" t="s">
        <v>139</v>
      </c>
      <c r="AT184" s="227" t="s">
        <v>177</v>
      </c>
      <c r="AU184" s="227" t="s">
        <v>114</v>
      </c>
      <c r="AY184" s="14" t="s">
        <v>107</v>
      </c>
      <c r="BE184" s="228">
        <f>IF(N184="základná",J184,0)</f>
        <v>0</v>
      </c>
      <c r="BF184" s="228">
        <f>IF(N184="znížená",J184,0)</f>
        <v>0</v>
      </c>
      <c r="BG184" s="228">
        <f>IF(N184="zákl. prenesená",J184,0)</f>
        <v>0</v>
      </c>
      <c r="BH184" s="228">
        <f>IF(N184="zníž. prenesená",J184,0)</f>
        <v>0</v>
      </c>
      <c r="BI184" s="228">
        <f>IF(N184="nulová",J184,0)</f>
        <v>0</v>
      </c>
      <c r="BJ184" s="14" t="s">
        <v>114</v>
      </c>
      <c r="BK184" s="228">
        <f>ROUND(I184*H184,2)</f>
        <v>0</v>
      </c>
      <c r="BL184" s="14" t="s">
        <v>113</v>
      </c>
      <c r="BM184" s="227" t="s">
        <v>353</v>
      </c>
    </row>
    <row r="185" s="2" customFormat="1" ht="37.8" customHeight="1">
      <c r="A185" s="35"/>
      <c r="B185" s="36"/>
      <c r="C185" s="229" t="s">
        <v>354</v>
      </c>
      <c r="D185" s="229" t="s">
        <v>177</v>
      </c>
      <c r="E185" s="230" t="s">
        <v>355</v>
      </c>
      <c r="F185" s="231" t="s">
        <v>356</v>
      </c>
      <c r="G185" s="232" t="s">
        <v>247</v>
      </c>
      <c r="H185" s="233">
        <v>1</v>
      </c>
      <c r="I185" s="234"/>
      <c r="J185" s="235">
        <f>ROUND(I185*H185,2)</f>
        <v>0</v>
      </c>
      <c r="K185" s="236"/>
      <c r="L185" s="237"/>
      <c r="M185" s="238" t="s">
        <v>1</v>
      </c>
      <c r="N185" s="239" t="s">
        <v>39</v>
      </c>
      <c r="O185" s="89"/>
      <c r="P185" s="225">
        <f>O185*H185</f>
        <v>0</v>
      </c>
      <c r="Q185" s="225">
        <v>0.00072000000000000005</v>
      </c>
      <c r="R185" s="225">
        <f>Q185*H185</f>
        <v>0.00072000000000000005</v>
      </c>
      <c r="S185" s="225">
        <v>0</v>
      </c>
      <c r="T185" s="226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27" t="s">
        <v>139</v>
      </c>
      <c r="AT185" s="227" t="s">
        <v>177</v>
      </c>
      <c r="AU185" s="227" t="s">
        <v>114</v>
      </c>
      <c r="AY185" s="14" t="s">
        <v>107</v>
      </c>
      <c r="BE185" s="228">
        <f>IF(N185="základná",J185,0)</f>
        <v>0</v>
      </c>
      <c r="BF185" s="228">
        <f>IF(N185="znížená",J185,0)</f>
        <v>0</v>
      </c>
      <c r="BG185" s="228">
        <f>IF(N185="zákl. prenesená",J185,0)</f>
        <v>0</v>
      </c>
      <c r="BH185" s="228">
        <f>IF(N185="zníž. prenesená",J185,0)</f>
        <v>0</v>
      </c>
      <c r="BI185" s="228">
        <f>IF(N185="nulová",J185,0)</f>
        <v>0</v>
      </c>
      <c r="BJ185" s="14" t="s">
        <v>114</v>
      </c>
      <c r="BK185" s="228">
        <f>ROUND(I185*H185,2)</f>
        <v>0</v>
      </c>
      <c r="BL185" s="14" t="s">
        <v>113</v>
      </c>
      <c r="BM185" s="227" t="s">
        <v>357</v>
      </c>
    </row>
    <row r="186" s="2" customFormat="1" ht="37.8" customHeight="1">
      <c r="A186" s="35"/>
      <c r="B186" s="36"/>
      <c r="C186" s="229" t="s">
        <v>358</v>
      </c>
      <c r="D186" s="229" t="s">
        <v>177</v>
      </c>
      <c r="E186" s="230" t="s">
        <v>359</v>
      </c>
      <c r="F186" s="231" t="s">
        <v>360</v>
      </c>
      <c r="G186" s="232" t="s">
        <v>247</v>
      </c>
      <c r="H186" s="233">
        <v>1</v>
      </c>
      <c r="I186" s="234"/>
      <c r="J186" s="235">
        <f>ROUND(I186*H186,2)</f>
        <v>0</v>
      </c>
      <c r="K186" s="236"/>
      <c r="L186" s="237"/>
      <c r="M186" s="238" t="s">
        <v>1</v>
      </c>
      <c r="N186" s="239" t="s">
        <v>39</v>
      </c>
      <c r="O186" s="89"/>
      <c r="P186" s="225">
        <f>O186*H186</f>
        <v>0</v>
      </c>
      <c r="Q186" s="225">
        <v>0.0053</v>
      </c>
      <c r="R186" s="225">
        <f>Q186*H186</f>
        <v>0.0053</v>
      </c>
      <c r="S186" s="225">
        <v>0</v>
      </c>
      <c r="T186" s="226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27" t="s">
        <v>139</v>
      </c>
      <c r="AT186" s="227" t="s">
        <v>177</v>
      </c>
      <c r="AU186" s="227" t="s">
        <v>114</v>
      </c>
      <c r="AY186" s="14" t="s">
        <v>107</v>
      </c>
      <c r="BE186" s="228">
        <f>IF(N186="základná",J186,0)</f>
        <v>0</v>
      </c>
      <c r="BF186" s="228">
        <f>IF(N186="znížená",J186,0)</f>
        <v>0</v>
      </c>
      <c r="BG186" s="228">
        <f>IF(N186="zákl. prenesená",J186,0)</f>
        <v>0</v>
      </c>
      <c r="BH186" s="228">
        <f>IF(N186="zníž. prenesená",J186,0)</f>
        <v>0</v>
      </c>
      <c r="BI186" s="228">
        <f>IF(N186="nulová",J186,0)</f>
        <v>0</v>
      </c>
      <c r="BJ186" s="14" t="s">
        <v>114</v>
      </c>
      <c r="BK186" s="228">
        <f>ROUND(I186*H186,2)</f>
        <v>0</v>
      </c>
      <c r="BL186" s="14" t="s">
        <v>113</v>
      </c>
      <c r="BM186" s="227" t="s">
        <v>361</v>
      </c>
    </row>
    <row r="187" s="2" customFormat="1" ht="37.8" customHeight="1">
      <c r="A187" s="35"/>
      <c r="B187" s="36"/>
      <c r="C187" s="229" t="s">
        <v>362</v>
      </c>
      <c r="D187" s="229" t="s">
        <v>177</v>
      </c>
      <c r="E187" s="230" t="s">
        <v>363</v>
      </c>
      <c r="F187" s="231" t="s">
        <v>364</v>
      </c>
      <c r="G187" s="232" t="s">
        <v>247</v>
      </c>
      <c r="H187" s="233">
        <v>1</v>
      </c>
      <c r="I187" s="234"/>
      <c r="J187" s="235">
        <f>ROUND(I187*H187,2)</f>
        <v>0</v>
      </c>
      <c r="K187" s="236"/>
      <c r="L187" s="237"/>
      <c r="M187" s="238" t="s">
        <v>1</v>
      </c>
      <c r="N187" s="239" t="s">
        <v>39</v>
      </c>
      <c r="O187" s="89"/>
      <c r="P187" s="225">
        <f>O187*H187</f>
        <v>0</v>
      </c>
      <c r="Q187" s="225">
        <v>0.0053</v>
      </c>
      <c r="R187" s="225">
        <f>Q187*H187</f>
        <v>0.0053</v>
      </c>
      <c r="S187" s="225">
        <v>0</v>
      </c>
      <c r="T187" s="226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27" t="s">
        <v>139</v>
      </c>
      <c r="AT187" s="227" t="s">
        <v>177</v>
      </c>
      <c r="AU187" s="227" t="s">
        <v>114</v>
      </c>
      <c r="AY187" s="14" t="s">
        <v>107</v>
      </c>
      <c r="BE187" s="228">
        <f>IF(N187="základná",J187,0)</f>
        <v>0</v>
      </c>
      <c r="BF187" s="228">
        <f>IF(N187="znížená",J187,0)</f>
        <v>0</v>
      </c>
      <c r="BG187" s="228">
        <f>IF(N187="zákl. prenesená",J187,0)</f>
        <v>0</v>
      </c>
      <c r="BH187" s="228">
        <f>IF(N187="zníž. prenesená",J187,0)</f>
        <v>0</v>
      </c>
      <c r="BI187" s="228">
        <f>IF(N187="nulová",J187,0)</f>
        <v>0</v>
      </c>
      <c r="BJ187" s="14" t="s">
        <v>114</v>
      </c>
      <c r="BK187" s="228">
        <f>ROUND(I187*H187,2)</f>
        <v>0</v>
      </c>
      <c r="BL187" s="14" t="s">
        <v>113</v>
      </c>
      <c r="BM187" s="227" t="s">
        <v>365</v>
      </c>
    </row>
    <row r="188" s="2" customFormat="1" ht="24.15" customHeight="1">
      <c r="A188" s="35"/>
      <c r="B188" s="36"/>
      <c r="C188" s="229" t="s">
        <v>366</v>
      </c>
      <c r="D188" s="229" t="s">
        <v>177</v>
      </c>
      <c r="E188" s="230" t="s">
        <v>367</v>
      </c>
      <c r="F188" s="231" t="s">
        <v>368</v>
      </c>
      <c r="G188" s="232" t="s">
        <v>247</v>
      </c>
      <c r="H188" s="233">
        <v>1</v>
      </c>
      <c r="I188" s="234"/>
      <c r="J188" s="235">
        <f>ROUND(I188*H188,2)</f>
        <v>0</v>
      </c>
      <c r="K188" s="236"/>
      <c r="L188" s="237"/>
      <c r="M188" s="238" t="s">
        <v>1</v>
      </c>
      <c r="N188" s="239" t="s">
        <v>39</v>
      </c>
      <c r="O188" s="89"/>
      <c r="P188" s="225">
        <f>O188*H188</f>
        <v>0</v>
      </c>
      <c r="Q188" s="225">
        <v>0.0025999999999999999</v>
      </c>
      <c r="R188" s="225">
        <f>Q188*H188</f>
        <v>0.0025999999999999999</v>
      </c>
      <c r="S188" s="225">
        <v>0</v>
      </c>
      <c r="T188" s="226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27" t="s">
        <v>139</v>
      </c>
      <c r="AT188" s="227" t="s">
        <v>177</v>
      </c>
      <c r="AU188" s="227" t="s">
        <v>114</v>
      </c>
      <c r="AY188" s="14" t="s">
        <v>107</v>
      </c>
      <c r="BE188" s="228">
        <f>IF(N188="základná",J188,0)</f>
        <v>0</v>
      </c>
      <c r="BF188" s="228">
        <f>IF(N188="znížená",J188,0)</f>
        <v>0</v>
      </c>
      <c r="BG188" s="228">
        <f>IF(N188="zákl. prenesená",J188,0)</f>
        <v>0</v>
      </c>
      <c r="BH188" s="228">
        <f>IF(N188="zníž. prenesená",J188,0)</f>
        <v>0</v>
      </c>
      <c r="BI188" s="228">
        <f>IF(N188="nulová",J188,0)</f>
        <v>0</v>
      </c>
      <c r="BJ188" s="14" t="s">
        <v>114</v>
      </c>
      <c r="BK188" s="228">
        <f>ROUND(I188*H188,2)</f>
        <v>0</v>
      </c>
      <c r="BL188" s="14" t="s">
        <v>113</v>
      </c>
      <c r="BM188" s="227" t="s">
        <v>369</v>
      </c>
    </row>
    <row r="189" s="2" customFormat="1" ht="24.15" customHeight="1">
      <c r="A189" s="35"/>
      <c r="B189" s="36"/>
      <c r="C189" s="215" t="s">
        <v>370</v>
      </c>
      <c r="D189" s="215" t="s">
        <v>109</v>
      </c>
      <c r="E189" s="216" t="s">
        <v>371</v>
      </c>
      <c r="F189" s="217" t="s">
        <v>372</v>
      </c>
      <c r="G189" s="218" t="s">
        <v>247</v>
      </c>
      <c r="H189" s="219">
        <v>20</v>
      </c>
      <c r="I189" s="220"/>
      <c r="J189" s="221">
        <f>ROUND(I189*H189,2)</f>
        <v>0</v>
      </c>
      <c r="K189" s="222"/>
      <c r="L189" s="41"/>
      <c r="M189" s="223" t="s">
        <v>1</v>
      </c>
      <c r="N189" s="224" t="s">
        <v>39</v>
      </c>
      <c r="O189" s="89"/>
      <c r="P189" s="225">
        <f>O189*H189</f>
        <v>0</v>
      </c>
      <c r="Q189" s="225">
        <v>0.119575</v>
      </c>
      <c r="R189" s="225">
        <f>Q189*H189</f>
        <v>2.3915000000000002</v>
      </c>
      <c r="S189" s="225">
        <v>0</v>
      </c>
      <c r="T189" s="226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27" t="s">
        <v>113</v>
      </c>
      <c r="AT189" s="227" t="s">
        <v>109</v>
      </c>
      <c r="AU189" s="227" t="s">
        <v>114</v>
      </c>
      <c r="AY189" s="14" t="s">
        <v>107</v>
      </c>
      <c r="BE189" s="228">
        <f>IF(N189="základná",J189,0)</f>
        <v>0</v>
      </c>
      <c r="BF189" s="228">
        <f>IF(N189="znížená",J189,0)</f>
        <v>0</v>
      </c>
      <c r="BG189" s="228">
        <f>IF(N189="zákl. prenesená",J189,0)</f>
        <v>0</v>
      </c>
      <c r="BH189" s="228">
        <f>IF(N189="zníž. prenesená",J189,0)</f>
        <v>0</v>
      </c>
      <c r="BI189" s="228">
        <f>IF(N189="nulová",J189,0)</f>
        <v>0</v>
      </c>
      <c r="BJ189" s="14" t="s">
        <v>114</v>
      </c>
      <c r="BK189" s="228">
        <f>ROUND(I189*H189,2)</f>
        <v>0</v>
      </c>
      <c r="BL189" s="14" t="s">
        <v>113</v>
      </c>
      <c r="BM189" s="227" t="s">
        <v>373</v>
      </c>
    </row>
    <row r="190" s="2" customFormat="1" ht="16.5" customHeight="1">
      <c r="A190" s="35"/>
      <c r="B190" s="36"/>
      <c r="C190" s="229" t="s">
        <v>374</v>
      </c>
      <c r="D190" s="229" t="s">
        <v>177</v>
      </c>
      <c r="E190" s="230" t="s">
        <v>375</v>
      </c>
      <c r="F190" s="231" t="s">
        <v>376</v>
      </c>
      <c r="G190" s="232" t="s">
        <v>247</v>
      </c>
      <c r="H190" s="233">
        <v>20</v>
      </c>
      <c r="I190" s="234"/>
      <c r="J190" s="235">
        <f>ROUND(I190*H190,2)</f>
        <v>0</v>
      </c>
      <c r="K190" s="236"/>
      <c r="L190" s="237"/>
      <c r="M190" s="238" t="s">
        <v>1</v>
      </c>
      <c r="N190" s="239" t="s">
        <v>39</v>
      </c>
      <c r="O190" s="89"/>
      <c r="P190" s="225">
        <f>O190*H190</f>
        <v>0</v>
      </c>
      <c r="Q190" s="225">
        <v>0.0014</v>
      </c>
      <c r="R190" s="225">
        <f>Q190*H190</f>
        <v>0.028000000000000001</v>
      </c>
      <c r="S190" s="225">
        <v>0</v>
      </c>
      <c r="T190" s="226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27" t="s">
        <v>139</v>
      </c>
      <c r="AT190" s="227" t="s">
        <v>177</v>
      </c>
      <c r="AU190" s="227" t="s">
        <v>114</v>
      </c>
      <c r="AY190" s="14" t="s">
        <v>107</v>
      </c>
      <c r="BE190" s="228">
        <f>IF(N190="základná",J190,0)</f>
        <v>0</v>
      </c>
      <c r="BF190" s="228">
        <f>IF(N190="znížená",J190,0)</f>
        <v>0</v>
      </c>
      <c r="BG190" s="228">
        <f>IF(N190="zákl. prenesená",J190,0)</f>
        <v>0</v>
      </c>
      <c r="BH190" s="228">
        <f>IF(N190="zníž. prenesená",J190,0)</f>
        <v>0</v>
      </c>
      <c r="BI190" s="228">
        <f>IF(N190="nulová",J190,0)</f>
        <v>0</v>
      </c>
      <c r="BJ190" s="14" t="s">
        <v>114</v>
      </c>
      <c r="BK190" s="228">
        <f>ROUND(I190*H190,2)</f>
        <v>0</v>
      </c>
      <c r="BL190" s="14" t="s">
        <v>113</v>
      </c>
      <c r="BM190" s="227" t="s">
        <v>377</v>
      </c>
    </row>
    <row r="191" s="2" customFormat="1" ht="16.5" customHeight="1">
      <c r="A191" s="35"/>
      <c r="B191" s="36"/>
      <c r="C191" s="229" t="s">
        <v>378</v>
      </c>
      <c r="D191" s="229" t="s">
        <v>177</v>
      </c>
      <c r="E191" s="230" t="s">
        <v>379</v>
      </c>
      <c r="F191" s="231" t="s">
        <v>380</v>
      </c>
      <c r="G191" s="232" t="s">
        <v>247</v>
      </c>
      <c r="H191" s="233">
        <v>56</v>
      </c>
      <c r="I191" s="234"/>
      <c r="J191" s="235">
        <f>ROUND(I191*H191,2)</f>
        <v>0</v>
      </c>
      <c r="K191" s="236"/>
      <c r="L191" s="237"/>
      <c r="M191" s="238" t="s">
        <v>1</v>
      </c>
      <c r="N191" s="239" t="s">
        <v>39</v>
      </c>
      <c r="O191" s="89"/>
      <c r="P191" s="225">
        <f>O191*H191</f>
        <v>0</v>
      </c>
      <c r="Q191" s="225">
        <v>1.0000000000000001E-05</v>
      </c>
      <c r="R191" s="225">
        <f>Q191*H191</f>
        <v>0.00056000000000000006</v>
      </c>
      <c r="S191" s="225">
        <v>0</v>
      </c>
      <c r="T191" s="226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27" t="s">
        <v>139</v>
      </c>
      <c r="AT191" s="227" t="s">
        <v>177</v>
      </c>
      <c r="AU191" s="227" t="s">
        <v>114</v>
      </c>
      <c r="AY191" s="14" t="s">
        <v>107</v>
      </c>
      <c r="BE191" s="228">
        <f>IF(N191="základná",J191,0)</f>
        <v>0</v>
      </c>
      <c r="BF191" s="228">
        <f>IF(N191="znížená",J191,0)</f>
        <v>0</v>
      </c>
      <c r="BG191" s="228">
        <f>IF(N191="zákl. prenesená",J191,0)</f>
        <v>0</v>
      </c>
      <c r="BH191" s="228">
        <f>IF(N191="zníž. prenesená",J191,0)</f>
        <v>0</v>
      </c>
      <c r="BI191" s="228">
        <f>IF(N191="nulová",J191,0)</f>
        <v>0</v>
      </c>
      <c r="BJ191" s="14" t="s">
        <v>114</v>
      </c>
      <c r="BK191" s="228">
        <f>ROUND(I191*H191,2)</f>
        <v>0</v>
      </c>
      <c r="BL191" s="14" t="s">
        <v>113</v>
      </c>
      <c r="BM191" s="227" t="s">
        <v>381</v>
      </c>
    </row>
    <row r="192" s="2" customFormat="1" ht="16.5" customHeight="1">
      <c r="A192" s="35"/>
      <c r="B192" s="36"/>
      <c r="C192" s="229" t="s">
        <v>382</v>
      </c>
      <c r="D192" s="229" t="s">
        <v>177</v>
      </c>
      <c r="E192" s="230" t="s">
        <v>383</v>
      </c>
      <c r="F192" s="231" t="s">
        <v>384</v>
      </c>
      <c r="G192" s="232" t="s">
        <v>247</v>
      </c>
      <c r="H192" s="233">
        <v>20</v>
      </c>
      <c r="I192" s="234"/>
      <c r="J192" s="235">
        <f>ROUND(I192*H192,2)</f>
        <v>0</v>
      </c>
      <c r="K192" s="236"/>
      <c r="L192" s="237"/>
      <c r="M192" s="238" t="s">
        <v>1</v>
      </c>
      <c r="N192" s="239" t="s">
        <v>39</v>
      </c>
      <c r="O192" s="89"/>
      <c r="P192" s="225">
        <f>O192*H192</f>
        <v>0</v>
      </c>
      <c r="Q192" s="225">
        <v>0</v>
      </c>
      <c r="R192" s="225">
        <f>Q192*H192</f>
        <v>0</v>
      </c>
      <c r="S192" s="225">
        <v>0</v>
      </c>
      <c r="T192" s="226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27" t="s">
        <v>139</v>
      </c>
      <c r="AT192" s="227" t="s">
        <v>177</v>
      </c>
      <c r="AU192" s="227" t="s">
        <v>114</v>
      </c>
      <c r="AY192" s="14" t="s">
        <v>107</v>
      </c>
      <c r="BE192" s="228">
        <f>IF(N192="základná",J192,0)</f>
        <v>0</v>
      </c>
      <c r="BF192" s="228">
        <f>IF(N192="znížená",J192,0)</f>
        <v>0</v>
      </c>
      <c r="BG192" s="228">
        <f>IF(N192="zákl. prenesená",J192,0)</f>
        <v>0</v>
      </c>
      <c r="BH192" s="228">
        <f>IF(N192="zníž. prenesená",J192,0)</f>
        <v>0</v>
      </c>
      <c r="BI192" s="228">
        <f>IF(N192="nulová",J192,0)</f>
        <v>0</v>
      </c>
      <c r="BJ192" s="14" t="s">
        <v>114</v>
      </c>
      <c r="BK192" s="228">
        <f>ROUND(I192*H192,2)</f>
        <v>0</v>
      </c>
      <c r="BL192" s="14" t="s">
        <v>113</v>
      </c>
      <c r="BM192" s="227" t="s">
        <v>385</v>
      </c>
    </row>
    <row r="193" s="2" customFormat="1" ht="37.8" customHeight="1">
      <c r="A193" s="35"/>
      <c r="B193" s="36"/>
      <c r="C193" s="215" t="s">
        <v>386</v>
      </c>
      <c r="D193" s="215" t="s">
        <v>109</v>
      </c>
      <c r="E193" s="216" t="s">
        <v>387</v>
      </c>
      <c r="F193" s="217" t="s">
        <v>388</v>
      </c>
      <c r="G193" s="218" t="s">
        <v>247</v>
      </c>
      <c r="H193" s="219">
        <v>1</v>
      </c>
      <c r="I193" s="220"/>
      <c r="J193" s="221">
        <f>ROUND(I193*H193,2)</f>
        <v>0</v>
      </c>
      <c r="K193" s="222"/>
      <c r="L193" s="41"/>
      <c r="M193" s="223" t="s">
        <v>1</v>
      </c>
      <c r="N193" s="224" t="s">
        <v>39</v>
      </c>
      <c r="O193" s="89"/>
      <c r="P193" s="225">
        <f>O193*H193</f>
        <v>0</v>
      </c>
      <c r="Q193" s="225">
        <v>0</v>
      </c>
      <c r="R193" s="225">
        <f>Q193*H193</f>
        <v>0</v>
      </c>
      <c r="S193" s="225">
        <v>0</v>
      </c>
      <c r="T193" s="226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27" t="s">
        <v>113</v>
      </c>
      <c r="AT193" s="227" t="s">
        <v>109</v>
      </c>
      <c r="AU193" s="227" t="s">
        <v>114</v>
      </c>
      <c r="AY193" s="14" t="s">
        <v>107</v>
      </c>
      <c r="BE193" s="228">
        <f>IF(N193="základná",J193,0)</f>
        <v>0</v>
      </c>
      <c r="BF193" s="228">
        <f>IF(N193="znížená",J193,0)</f>
        <v>0</v>
      </c>
      <c r="BG193" s="228">
        <f>IF(N193="zákl. prenesená",J193,0)</f>
        <v>0</v>
      </c>
      <c r="BH193" s="228">
        <f>IF(N193="zníž. prenesená",J193,0)</f>
        <v>0</v>
      </c>
      <c r="BI193" s="228">
        <f>IF(N193="nulová",J193,0)</f>
        <v>0</v>
      </c>
      <c r="BJ193" s="14" t="s">
        <v>114</v>
      </c>
      <c r="BK193" s="228">
        <f>ROUND(I193*H193,2)</f>
        <v>0</v>
      </c>
      <c r="BL193" s="14" t="s">
        <v>113</v>
      </c>
      <c r="BM193" s="227" t="s">
        <v>389</v>
      </c>
    </row>
    <row r="194" s="2" customFormat="1" ht="16.5" customHeight="1">
      <c r="A194" s="35"/>
      <c r="B194" s="36"/>
      <c r="C194" s="215" t="s">
        <v>390</v>
      </c>
      <c r="D194" s="215" t="s">
        <v>109</v>
      </c>
      <c r="E194" s="216" t="s">
        <v>391</v>
      </c>
      <c r="F194" s="217" t="s">
        <v>392</v>
      </c>
      <c r="G194" s="218" t="s">
        <v>393</v>
      </c>
      <c r="H194" s="219">
        <v>1</v>
      </c>
      <c r="I194" s="220"/>
      <c r="J194" s="221">
        <f>ROUND(I194*H194,2)</f>
        <v>0</v>
      </c>
      <c r="K194" s="222"/>
      <c r="L194" s="41"/>
      <c r="M194" s="223" t="s">
        <v>1</v>
      </c>
      <c r="N194" s="224" t="s">
        <v>39</v>
      </c>
      <c r="O194" s="89"/>
      <c r="P194" s="225">
        <f>O194*H194</f>
        <v>0</v>
      </c>
      <c r="Q194" s="225">
        <v>0</v>
      </c>
      <c r="R194" s="225">
        <f>Q194*H194</f>
        <v>0</v>
      </c>
      <c r="S194" s="225">
        <v>0</v>
      </c>
      <c r="T194" s="226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27" t="s">
        <v>113</v>
      </c>
      <c r="AT194" s="227" t="s">
        <v>109</v>
      </c>
      <c r="AU194" s="227" t="s">
        <v>114</v>
      </c>
      <c r="AY194" s="14" t="s">
        <v>107</v>
      </c>
      <c r="BE194" s="228">
        <f>IF(N194="základná",J194,0)</f>
        <v>0</v>
      </c>
      <c r="BF194" s="228">
        <f>IF(N194="znížená",J194,0)</f>
        <v>0</v>
      </c>
      <c r="BG194" s="228">
        <f>IF(N194="zákl. prenesená",J194,0)</f>
        <v>0</v>
      </c>
      <c r="BH194" s="228">
        <f>IF(N194="zníž. prenesená",J194,0)</f>
        <v>0</v>
      </c>
      <c r="BI194" s="228">
        <f>IF(N194="nulová",J194,0)</f>
        <v>0</v>
      </c>
      <c r="BJ194" s="14" t="s">
        <v>114</v>
      </c>
      <c r="BK194" s="228">
        <f>ROUND(I194*H194,2)</f>
        <v>0</v>
      </c>
      <c r="BL194" s="14" t="s">
        <v>113</v>
      </c>
      <c r="BM194" s="227" t="s">
        <v>394</v>
      </c>
    </row>
    <row r="195" s="2" customFormat="1" ht="37.8" customHeight="1">
      <c r="A195" s="35"/>
      <c r="B195" s="36"/>
      <c r="C195" s="215" t="s">
        <v>395</v>
      </c>
      <c r="D195" s="215" t="s">
        <v>109</v>
      </c>
      <c r="E195" s="216" t="s">
        <v>396</v>
      </c>
      <c r="F195" s="217" t="s">
        <v>397</v>
      </c>
      <c r="G195" s="218" t="s">
        <v>242</v>
      </c>
      <c r="H195" s="219">
        <v>1932</v>
      </c>
      <c r="I195" s="220"/>
      <c r="J195" s="221">
        <f>ROUND(I195*H195,2)</f>
        <v>0</v>
      </c>
      <c r="K195" s="222"/>
      <c r="L195" s="41"/>
      <c r="M195" s="223" t="s">
        <v>1</v>
      </c>
      <c r="N195" s="224" t="s">
        <v>39</v>
      </c>
      <c r="O195" s="89"/>
      <c r="P195" s="225">
        <f>O195*H195</f>
        <v>0</v>
      </c>
      <c r="Q195" s="225">
        <v>0.00035100000000000002</v>
      </c>
      <c r="R195" s="225">
        <f>Q195*H195</f>
        <v>0.67813200000000007</v>
      </c>
      <c r="S195" s="225">
        <v>0</v>
      </c>
      <c r="T195" s="226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27" t="s">
        <v>113</v>
      </c>
      <c r="AT195" s="227" t="s">
        <v>109</v>
      </c>
      <c r="AU195" s="227" t="s">
        <v>114</v>
      </c>
      <c r="AY195" s="14" t="s">
        <v>107</v>
      </c>
      <c r="BE195" s="228">
        <f>IF(N195="základná",J195,0)</f>
        <v>0</v>
      </c>
      <c r="BF195" s="228">
        <f>IF(N195="znížená",J195,0)</f>
        <v>0</v>
      </c>
      <c r="BG195" s="228">
        <f>IF(N195="zákl. prenesená",J195,0)</f>
        <v>0</v>
      </c>
      <c r="BH195" s="228">
        <f>IF(N195="zníž. prenesená",J195,0)</f>
        <v>0</v>
      </c>
      <c r="BI195" s="228">
        <f>IF(N195="nulová",J195,0)</f>
        <v>0</v>
      </c>
      <c r="BJ195" s="14" t="s">
        <v>114</v>
      </c>
      <c r="BK195" s="228">
        <f>ROUND(I195*H195,2)</f>
        <v>0</v>
      </c>
      <c r="BL195" s="14" t="s">
        <v>113</v>
      </c>
      <c r="BM195" s="227" t="s">
        <v>398</v>
      </c>
    </row>
    <row r="196" s="2" customFormat="1" ht="37.8" customHeight="1">
      <c r="A196" s="35"/>
      <c r="B196" s="36"/>
      <c r="C196" s="215" t="s">
        <v>399</v>
      </c>
      <c r="D196" s="215" t="s">
        <v>109</v>
      </c>
      <c r="E196" s="216" t="s">
        <v>400</v>
      </c>
      <c r="F196" s="217" t="s">
        <v>401</v>
      </c>
      <c r="G196" s="218" t="s">
        <v>242</v>
      </c>
      <c r="H196" s="219">
        <v>177</v>
      </c>
      <c r="I196" s="220"/>
      <c r="J196" s="221">
        <f>ROUND(I196*H196,2)</f>
        <v>0</v>
      </c>
      <c r="K196" s="222"/>
      <c r="L196" s="41"/>
      <c r="M196" s="223" t="s">
        <v>1</v>
      </c>
      <c r="N196" s="224" t="s">
        <v>39</v>
      </c>
      <c r="O196" s="89"/>
      <c r="P196" s="225">
        <f>O196*H196</f>
        <v>0</v>
      </c>
      <c r="Q196" s="225">
        <v>0.00073125000000000002</v>
      </c>
      <c r="R196" s="225">
        <f>Q196*H196</f>
        <v>0.12943125</v>
      </c>
      <c r="S196" s="225">
        <v>0</v>
      </c>
      <c r="T196" s="226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27" t="s">
        <v>113</v>
      </c>
      <c r="AT196" s="227" t="s">
        <v>109</v>
      </c>
      <c r="AU196" s="227" t="s">
        <v>114</v>
      </c>
      <c r="AY196" s="14" t="s">
        <v>107</v>
      </c>
      <c r="BE196" s="228">
        <f>IF(N196="základná",J196,0)</f>
        <v>0</v>
      </c>
      <c r="BF196" s="228">
        <f>IF(N196="znížená",J196,0)</f>
        <v>0</v>
      </c>
      <c r="BG196" s="228">
        <f>IF(N196="zákl. prenesená",J196,0)</f>
        <v>0</v>
      </c>
      <c r="BH196" s="228">
        <f>IF(N196="zníž. prenesená",J196,0)</f>
        <v>0</v>
      </c>
      <c r="BI196" s="228">
        <f>IF(N196="nulová",J196,0)</f>
        <v>0</v>
      </c>
      <c r="BJ196" s="14" t="s">
        <v>114</v>
      </c>
      <c r="BK196" s="228">
        <f>ROUND(I196*H196,2)</f>
        <v>0</v>
      </c>
      <c r="BL196" s="14" t="s">
        <v>113</v>
      </c>
      <c r="BM196" s="227" t="s">
        <v>402</v>
      </c>
    </row>
    <row r="197" s="2" customFormat="1" ht="37.8" customHeight="1">
      <c r="A197" s="35"/>
      <c r="B197" s="36"/>
      <c r="C197" s="215" t="s">
        <v>403</v>
      </c>
      <c r="D197" s="215" t="s">
        <v>109</v>
      </c>
      <c r="E197" s="216" t="s">
        <v>404</v>
      </c>
      <c r="F197" s="217" t="s">
        <v>405</v>
      </c>
      <c r="G197" s="218" t="s">
        <v>242</v>
      </c>
      <c r="H197" s="219">
        <v>2821</v>
      </c>
      <c r="I197" s="220"/>
      <c r="J197" s="221">
        <f>ROUND(I197*H197,2)</f>
        <v>0</v>
      </c>
      <c r="K197" s="222"/>
      <c r="L197" s="41"/>
      <c r="M197" s="223" t="s">
        <v>1</v>
      </c>
      <c r="N197" s="224" t="s">
        <v>39</v>
      </c>
      <c r="O197" s="89"/>
      <c r="P197" s="225">
        <f>O197*H197</f>
        <v>0</v>
      </c>
      <c r="Q197" s="225">
        <v>0.000117522</v>
      </c>
      <c r="R197" s="225">
        <f>Q197*H197</f>
        <v>0.331529562</v>
      </c>
      <c r="S197" s="225">
        <v>0</v>
      </c>
      <c r="T197" s="226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27" t="s">
        <v>113</v>
      </c>
      <c r="AT197" s="227" t="s">
        <v>109</v>
      </c>
      <c r="AU197" s="227" t="s">
        <v>114</v>
      </c>
      <c r="AY197" s="14" t="s">
        <v>107</v>
      </c>
      <c r="BE197" s="228">
        <f>IF(N197="základná",J197,0)</f>
        <v>0</v>
      </c>
      <c r="BF197" s="228">
        <f>IF(N197="znížená",J197,0)</f>
        <v>0</v>
      </c>
      <c r="BG197" s="228">
        <f>IF(N197="zákl. prenesená",J197,0)</f>
        <v>0</v>
      </c>
      <c r="BH197" s="228">
        <f>IF(N197="zníž. prenesená",J197,0)</f>
        <v>0</v>
      </c>
      <c r="BI197" s="228">
        <f>IF(N197="nulová",J197,0)</f>
        <v>0</v>
      </c>
      <c r="BJ197" s="14" t="s">
        <v>114</v>
      </c>
      <c r="BK197" s="228">
        <f>ROUND(I197*H197,2)</f>
        <v>0</v>
      </c>
      <c r="BL197" s="14" t="s">
        <v>113</v>
      </c>
      <c r="BM197" s="227" t="s">
        <v>406</v>
      </c>
    </row>
    <row r="198" s="2" customFormat="1" ht="37.8" customHeight="1">
      <c r="A198" s="35"/>
      <c r="B198" s="36"/>
      <c r="C198" s="215" t="s">
        <v>407</v>
      </c>
      <c r="D198" s="215" t="s">
        <v>109</v>
      </c>
      <c r="E198" s="216" t="s">
        <v>408</v>
      </c>
      <c r="F198" s="217" t="s">
        <v>409</v>
      </c>
      <c r="G198" s="218" t="s">
        <v>242</v>
      </c>
      <c r="H198" s="219">
        <v>335</v>
      </c>
      <c r="I198" s="220"/>
      <c r="J198" s="221">
        <f>ROUND(I198*H198,2)</f>
        <v>0</v>
      </c>
      <c r="K198" s="222"/>
      <c r="L198" s="41"/>
      <c r="M198" s="223" t="s">
        <v>1</v>
      </c>
      <c r="N198" s="224" t="s">
        <v>39</v>
      </c>
      <c r="O198" s="89"/>
      <c r="P198" s="225">
        <f>O198*H198</f>
        <v>0</v>
      </c>
      <c r="Q198" s="225">
        <v>0.00024509</v>
      </c>
      <c r="R198" s="225">
        <f>Q198*H198</f>
        <v>0.082105150000000002</v>
      </c>
      <c r="S198" s="225">
        <v>0</v>
      </c>
      <c r="T198" s="226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27" t="s">
        <v>113</v>
      </c>
      <c r="AT198" s="227" t="s">
        <v>109</v>
      </c>
      <c r="AU198" s="227" t="s">
        <v>114</v>
      </c>
      <c r="AY198" s="14" t="s">
        <v>107</v>
      </c>
      <c r="BE198" s="228">
        <f>IF(N198="základná",J198,0)</f>
        <v>0</v>
      </c>
      <c r="BF198" s="228">
        <f>IF(N198="znížená",J198,0)</f>
        <v>0</v>
      </c>
      <c r="BG198" s="228">
        <f>IF(N198="zákl. prenesená",J198,0)</f>
        <v>0</v>
      </c>
      <c r="BH198" s="228">
        <f>IF(N198="zníž. prenesená",J198,0)</f>
        <v>0</v>
      </c>
      <c r="BI198" s="228">
        <f>IF(N198="nulová",J198,0)</f>
        <v>0</v>
      </c>
      <c r="BJ198" s="14" t="s">
        <v>114</v>
      </c>
      <c r="BK198" s="228">
        <f>ROUND(I198*H198,2)</f>
        <v>0</v>
      </c>
      <c r="BL198" s="14" t="s">
        <v>113</v>
      </c>
      <c r="BM198" s="227" t="s">
        <v>410</v>
      </c>
    </row>
    <row r="199" s="2" customFormat="1" ht="37.8" customHeight="1">
      <c r="A199" s="35"/>
      <c r="B199" s="36"/>
      <c r="C199" s="215" t="s">
        <v>411</v>
      </c>
      <c r="D199" s="215" t="s">
        <v>109</v>
      </c>
      <c r="E199" s="216" t="s">
        <v>412</v>
      </c>
      <c r="F199" s="217" t="s">
        <v>413</v>
      </c>
      <c r="G199" s="218" t="s">
        <v>112</v>
      </c>
      <c r="H199" s="219">
        <v>196</v>
      </c>
      <c r="I199" s="220"/>
      <c r="J199" s="221">
        <f>ROUND(I199*H199,2)</f>
        <v>0</v>
      </c>
      <c r="K199" s="222"/>
      <c r="L199" s="41"/>
      <c r="M199" s="223" t="s">
        <v>1</v>
      </c>
      <c r="N199" s="224" t="s">
        <v>39</v>
      </c>
      <c r="O199" s="89"/>
      <c r="P199" s="225">
        <f>O199*H199</f>
        <v>0</v>
      </c>
      <c r="Q199" s="225">
        <v>0.0029250000000000001</v>
      </c>
      <c r="R199" s="225">
        <f>Q199*H199</f>
        <v>0.57330000000000003</v>
      </c>
      <c r="S199" s="225">
        <v>0</v>
      </c>
      <c r="T199" s="226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27" t="s">
        <v>113</v>
      </c>
      <c r="AT199" s="227" t="s">
        <v>109</v>
      </c>
      <c r="AU199" s="227" t="s">
        <v>114</v>
      </c>
      <c r="AY199" s="14" t="s">
        <v>107</v>
      </c>
      <c r="BE199" s="228">
        <f>IF(N199="základná",J199,0)</f>
        <v>0</v>
      </c>
      <c r="BF199" s="228">
        <f>IF(N199="znížená",J199,0)</f>
        <v>0</v>
      </c>
      <c r="BG199" s="228">
        <f>IF(N199="zákl. prenesená",J199,0)</f>
        <v>0</v>
      </c>
      <c r="BH199" s="228">
        <f>IF(N199="zníž. prenesená",J199,0)</f>
        <v>0</v>
      </c>
      <c r="BI199" s="228">
        <f>IF(N199="nulová",J199,0)</f>
        <v>0</v>
      </c>
      <c r="BJ199" s="14" t="s">
        <v>114</v>
      </c>
      <c r="BK199" s="228">
        <f>ROUND(I199*H199,2)</f>
        <v>0</v>
      </c>
      <c r="BL199" s="14" t="s">
        <v>113</v>
      </c>
      <c r="BM199" s="227" t="s">
        <v>414</v>
      </c>
    </row>
    <row r="200" s="2" customFormat="1" ht="24.15" customHeight="1">
      <c r="A200" s="35"/>
      <c r="B200" s="36"/>
      <c r="C200" s="215" t="s">
        <v>415</v>
      </c>
      <c r="D200" s="215" t="s">
        <v>109</v>
      </c>
      <c r="E200" s="216" t="s">
        <v>416</v>
      </c>
      <c r="F200" s="217" t="s">
        <v>417</v>
      </c>
      <c r="G200" s="218" t="s">
        <v>242</v>
      </c>
      <c r="H200" s="219">
        <v>5265</v>
      </c>
      <c r="I200" s="220"/>
      <c r="J200" s="221">
        <f>ROUND(I200*H200,2)</f>
        <v>0</v>
      </c>
      <c r="K200" s="222"/>
      <c r="L200" s="41"/>
      <c r="M200" s="223" t="s">
        <v>1</v>
      </c>
      <c r="N200" s="224" t="s">
        <v>39</v>
      </c>
      <c r="O200" s="89"/>
      <c r="P200" s="225">
        <f>O200*H200</f>
        <v>0</v>
      </c>
      <c r="Q200" s="225">
        <v>3.7500000000000001E-06</v>
      </c>
      <c r="R200" s="225">
        <f>Q200*H200</f>
        <v>0.019743750000000001</v>
      </c>
      <c r="S200" s="225">
        <v>0</v>
      </c>
      <c r="T200" s="226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27" t="s">
        <v>113</v>
      </c>
      <c r="AT200" s="227" t="s">
        <v>109</v>
      </c>
      <c r="AU200" s="227" t="s">
        <v>114</v>
      </c>
      <c r="AY200" s="14" t="s">
        <v>107</v>
      </c>
      <c r="BE200" s="228">
        <f>IF(N200="základná",J200,0)</f>
        <v>0</v>
      </c>
      <c r="BF200" s="228">
        <f>IF(N200="znížená",J200,0)</f>
        <v>0</v>
      </c>
      <c r="BG200" s="228">
        <f>IF(N200="zákl. prenesená",J200,0)</f>
        <v>0</v>
      </c>
      <c r="BH200" s="228">
        <f>IF(N200="zníž. prenesená",J200,0)</f>
        <v>0</v>
      </c>
      <c r="BI200" s="228">
        <f>IF(N200="nulová",J200,0)</f>
        <v>0</v>
      </c>
      <c r="BJ200" s="14" t="s">
        <v>114</v>
      </c>
      <c r="BK200" s="228">
        <f>ROUND(I200*H200,2)</f>
        <v>0</v>
      </c>
      <c r="BL200" s="14" t="s">
        <v>113</v>
      </c>
      <c r="BM200" s="227" t="s">
        <v>418</v>
      </c>
    </row>
    <row r="201" s="2" customFormat="1" ht="24.15" customHeight="1">
      <c r="A201" s="35"/>
      <c r="B201" s="36"/>
      <c r="C201" s="215" t="s">
        <v>419</v>
      </c>
      <c r="D201" s="215" t="s">
        <v>109</v>
      </c>
      <c r="E201" s="216" t="s">
        <v>420</v>
      </c>
      <c r="F201" s="217" t="s">
        <v>421</v>
      </c>
      <c r="G201" s="218" t="s">
        <v>112</v>
      </c>
      <c r="H201" s="219">
        <v>196</v>
      </c>
      <c r="I201" s="220"/>
      <c r="J201" s="221">
        <f>ROUND(I201*H201,2)</f>
        <v>0</v>
      </c>
      <c r="K201" s="222"/>
      <c r="L201" s="41"/>
      <c r="M201" s="223" t="s">
        <v>1</v>
      </c>
      <c r="N201" s="224" t="s">
        <v>39</v>
      </c>
      <c r="O201" s="89"/>
      <c r="P201" s="225">
        <f>O201*H201</f>
        <v>0</v>
      </c>
      <c r="Q201" s="225">
        <v>9.3999999999999998E-06</v>
      </c>
      <c r="R201" s="225">
        <f>Q201*H201</f>
        <v>0.0018423999999999999</v>
      </c>
      <c r="S201" s="225">
        <v>0</v>
      </c>
      <c r="T201" s="226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27" t="s">
        <v>113</v>
      </c>
      <c r="AT201" s="227" t="s">
        <v>109</v>
      </c>
      <c r="AU201" s="227" t="s">
        <v>114</v>
      </c>
      <c r="AY201" s="14" t="s">
        <v>107</v>
      </c>
      <c r="BE201" s="228">
        <f>IF(N201="základná",J201,0)</f>
        <v>0</v>
      </c>
      <c r="BF201" s="228">
        <f>IF(N201="znížená",J201,0)</f>
        <v>0</v>
      </c>
      <c r="BG201" s="228">
        <f>IF(N201="zákl. prenesená",J201,0)</f>
        <v>0</v>
      </c>
      <c r="BH201" s="228">
        <f>IF(N201="zníž. prenesená",J201,0)</f>
        <v>0</v>
      </c>
      <c r="BI201" s="228">
        <f>IF(N201="nulová",J201,0)</f>
        <v>0</v>
      </c>
      <c r="BJ201" s="14" t="s">
        <v>114</v>
      </c>
      <c r="BK201" s="228">
        <f>ROUND(I201*H201,2)</f>
        <v>0</v>
      </c>
      <c r="BL201" s="14" t="s">
        <v>113</v>
      </c>
      <c r="BM201" s="227" t="s">
        <v>422</v>
      </c>
    </row>
    <row r="202" s="2" customFormat="1" ht="37.8" customHeight="1">
      <c r="A202" s="35"/>
      <c r="B202" s="36"/>
      <c r="C202" s="215" t="s">
        <v>423</v>
      </c>
      <c r="D202" s="215" t="s">
        <v>109</v>
      </c>
      <c r="E202" s="216" t="s">
        <v>424</v>
      </c>
      <c r="F202" s="217" t="s">
        <v>425</v>
      </c>
      <c r="G202" s="218" t="s">
        <v>112</v>
      </c>
      <c r="H202" s="219">
        <v>1000</v>
      </c>
      <c r="I202" s="220"/>
      <c r="J202" s="221">
        <f>ROUND(I202*H202,2)</f>
        <v>0</v>
      </c>
      <c r="K202" s="222"/>
      <c r="L202" s="41"/>
      <c r="M202" s="223" t="s">
        <v>1</v>
      </c>
      <c r="N202" s="224" t="s">
        <v>39</v>
      </c>
      <c r="O202" s="89"/>
      <c r="P202" s="225">
        <f>O202*H202</f>
        <v>0</v>
      </c>
      <c r="Q202" s="225">
        <v>0.0135</v>
      </c>
      <c r="R202" s="225">
        <f>Q202*H202</f>
        <v>13.5</v>
      </c>
      <c r="S202" s="225">
        <v>0</v>
      </c>
      <c r="T202" s="226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27" t="s">
        <v>113</v>
      </c>
      <c r="AT202" s="227" t="s">
        <v>109</v>
      </c>
      <c r="AU202" s="227" t="s">
        <v>114</v>
      </c>
      <c r="AY202" s="14" t="s">
        <v>107</v>
      </c>
      <c r="BE202" s="228">
        <f>IF(N202="základná",J202,0)</f>
        <v>0</v>
      </c>
      <c r="BF202" s="228">
        <f>IF(N202="znížená",J202,0)</f>
        <v>0</v>
      </c>
      <c r="BG202" s="228">
        <f>IF(N202="zákl. prenesená",J202,0)</f>
        <v>0</v>
      </c>
      <c r="BH202" s="228">
        <f>IF(N202="zníž. prenesená",J202,0)</f>
        <v>0</v>
      </c>
      <c r="BI202" s="228">
        <f>IF(N202="nulová",J202,0)</f>
        <v>0</v>
      </c>
      <c r="BJ202" s="14" t="s">
        <v>114</v>
      </c>
      <c r="BK202" s="228">
        <f>ROUND(I202*H202,2)</f>
        <v>0</v>
      </c>
      <c r="BL202" s="14" t="s">
        <v>113</v>
      </c>
      <c r="BM202" s="227" t="s">
        <v>426</v>
      </c>
    </row>
    <row r="203" s="2" customFormat="1" ht="24.15" customHeight="1">
      <c r="A203" s="35"/>
      <c r="B203" s="36"/>
      <c r="C203" s="229" t="s">
        <v>427</v>
      </c>
      <c r="D203" s="229" t="s">
        <v>177</v>
      </c>
      <c r="E203" s="230" t="s">
        <v>428</v>
      </c>
      <c r="F203" s="231" t="s">
        <v>429</v>
      </c>
      <c r="G203" s="232" t="s">
        <v>112</v>
      </c>
      <c r="H203" s="233">
        <v>1150</v>
      </c>
      <c r="I203" s="234"/>
      <c r="J203" s="235">
        <f>ROUND(I203*H203,2)</f>
        <v>0</v>
      </c>
      <c r="K203" s="236"/>
      <c r="L203" s="237"/>
      <c r="M203" s="238" t="s">
        <v>1</v>
      </c>
      <c r="N203" s="239" t="s">
        <v>39</v>
      </c>
      <c r="O203" s="89"/>
      <c r="P203" s="225">
        <f>O203*H203</f>
        <v>0</v>
      </c>
      <c r="Q203" s="225">
        <v>0.00050000000000000001</v>
      </c>
      <c r="R203" s="225">
        <f>Q203*H203</f>
        <v>0.57500000000000007</v>
      </c>
      <c r="S203" s="225">
        <v>0</v>
      </c>
      <c r="T203" s="226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27" t="s">
        <v>139</v>
      </c>
      <c r="AT203" s="227" t="s">
        <v>177</v>
      </c>
      <c r="AU203" s="227" t="s">
        <v>114</v>
      </c>
      <c r="AY203" s="14" t="s">
        <v>107</v>
      </c>
      <c r="BE203" s="228">
        <f>IF(N203="základná",J203,0)</f>
        <v>0</v>
      </c>
      <c r="BF203" s="228">
        <f>IF(N203="znížená",J203,0)</f>
        <v>0</v>
      </c>
      <c r="BG203" s="228">
        <f>IF(N203="zákl. prenesená",J203,0)</f>
        <v>0</v>
      </c>
      <c r="BH203" s="228">
        <f>IF(N203="zníž. prenesená",J203,0)</f>
        <v>0</v>
      </c>
      <c r="BI203" s="228">
        <f>IF(N203="nulová",J203,0)</f>
        <v>0</v>
      </c>
      <c r="BJ203" s="14" t="s">
        <v>114</v>
      </c>
      <c r="BK203" s="228">
        <f>ROUND(I203*H203,2)</f>
        <v>0</v>
      </c>
      <c r="BL203" s="14" t="s">
        <v>113</v>
      </c>
      <c r="BM203" s="227" t="s">
        <v>430</v>
      </c>
    </row>
    <row r="204" s="2" customFormat="1" ht="37.8" customHeight="1">
      <c r="A204" s="35"/>
      <c r="B204" s="36"/>
      <c r="C204" s="215" t="s">
        <v>431</v>
      </c>
      <c r="D204" s="215" t="s">
        <v>109</v>
      </c>
      <c r="E204" s="216" t="s">
        <v>432</v>
      </c>
      <c r="F204" s="217" t="s">
        <v>433</v>
      </c>
      <c r="G204" s="218" t="s">
        <v>242</v>
      </c>
      <c r="H204" s="219">
        <v>256</v>
      </c>
      <c r="I204" s="220"/>
      <c r="J204" s="221">
        <f>ROUND(I204*H204,2)</f>
        <v>0</v>
      </c>
      <c r="K204" s="222"/>
      <c r="L204" s="41"/>
      <c r="M204" s="223" t="s">
        <v>1</v>
      </c>
      <c r="N204" s="224" t="s">
        <v>39</v>
      </c>
      <c r="O204" s="89"/>
      <c r="P204" s="225">
        <f>O204*H204</f>
        <v>0</v>
      </c>
      <c r="Q204" s="225">
        <v>6.9999999999999997E-07</v>
      </c>
      <c r="R204" s="225">
        <f>Q204*H204</f>
        <v>0.00017919999999999999</v>
      </c>
      <c r="S204" s="225">
        <v>0</v>
      </c>
      <c r="T204" s="226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27" t="s">
        <v>113</v>
      </c>
      <c r="AT204" s="227" t="s">
        <v>109</v>
      </c>
      <c r="AU204" s="227" t="s">
        <v>114</v>
      </c>
      <c r="AY204" s="14" t="s">
        <v>107</v>
      </c>
      <c r="BE204" s="228">
        <f>IF(N204="základná",J204,0)</f>
        <v>0</v>
      </c>
      <c r="BF204" s="228">
        <f>IF(N204="znížená",J204,0)</f>
        <v>0</v>
      </c>
      <c r="BG204" s="228">
        <f>IF(N204="zákl. prenesená",J204,0)</f>
        <v>0</v>
      </c>
      <c r="BH204" s="228">
        <f>IF(N204="zníž. prenesená",J204,0)</f>
        <v>0</v>
      </c>
      <c r="BI204" s="228">
        <f>IF(N204="nulová",J204,0)</f>
        <v>0</v>
      </c>
      <c r="BJ204" s="14" t="s">
        <v>114</v>
      </c>
      <c r="BK204" s="228">
        <f>ROUND(I204*H204,2)</f>
        <v>0</v>
      </c>
      <c r="BL204" s="14" t="s">
        <v>113</v>
      </c>
      <c r="BM204" s="227" t="s">
        <v>434</v>
      </c>
    </row>
    <row r="205" s="2" customFormat="1" ht="33" customHeight="1">
      <c r="A205" s="35"/>
      <c r="B205" s="36"/>
      <c r="C205" s="215" t="s">
        <v>435</v>
      </c>
      <c r="D205" s="215" t="s">
        <v>109</v>
      </c>
      <c r="E205" s="216" t="s">
        <v>436</v>
      </c>
      <c r="F205" s="217" t="s">
        <v>437</v>
      </c>
      <c r="G205" s="218" t="s">
        <v>242</v>
      </c>
      <c r="H205" s="219">
        <v>2451</v>
      </c>
      <c r="I205" s="220"/>
      <c r="J205" s="221">
        <f>ROUND(I205*H205,2)</f>
        <v>0</v>
      </c>
      <c r="K205" s="222"/>
      <c r="L205" s="41"/>
      <c r="M205" s="223" t="s">
        <v>1</v>
      </c>
      <c r="N205" s="224" t="s">
        <v>39</v>
      </c>
      <c r="O205" s="89"/>
      <c r="P205" s="225">
        <f>O205*H205</f>
        <v>0</v>
      </c>
      <c r="Q205" s="225">
        <v>0.00017728000000000001</v>
      </c>
      <c r="R205" s="225">
        <f>Q205*H205</f>
        <v>0.43451328</v>
      </c>
      <c r="S205" s="225">
        <v>0</v>
      </c>
      <c r="T205" s="226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27" t="s">
        <v>113</v>
      </c>
      <c r="AT205" s="227" t="s">
        <v>109</v>
      </c>
      <c r="AU205" s="227" t="s">
        <v>114</v>
      </c>
      <c r="AY205" s="14" t="s">
        <v>107</v>
      </c>
      <c r="BE205" s="228">
        <f>IF(N205="základná",J205,0)</f>
        <v>0</v>
      </c>
      <c r="BF205" s="228">
        <f>IF(N205="znížená",J205,0)</f>
        <v>0</v>
      </c>
      <c r="BG205" s="228">
        <f>IF(N205="zákl. prenesená",J205,0)</f>
        <v>0</v>
      </c>
      <c r="BH205" s="228">
        <f>IF(N205="zníž. prenesená",J205,0)</f>
        <v>0</v>
      </c>
      <c r="BI205" s="228">
        <f>IF(N205="nulová",J205,0)</f>
        <v>0</v>
      </c>
      <c r="BJ205" s="14" t="s">
        <v>114</v>
      </c>
      <c r="BK205" s="228">
        <f>ROUND(I205*H205,2)</f>
        <v>0</v>
      </c>
      <c r="BL205" s="14" t="s">
        <v>113</v>
      </c>
      <c r="BM205" s="227" t="s">
        <v>438</v>
      </c>
    </row>
    <row r="206" s="2" customFormat="1" ht="37.8" customHeight="1">
      <c r="A206" s="35"/>
      <c r="B206" s="36"/>
      <c r="C206" s="215" t="s">
        <v>439</v>
      </c>
      <c r="D206" s="215" t="s">
        <v>109</v>
      </c>
      <c r="E206" s="216" t="s">
        <v>440</v>
      </c>
      <c r="F206" s="217" t="s">
        <v>441</v>
      </c>
      <c r="G206" s="218" t="s">
        <v>242</v>
      </c>
      <c r="H206" s="219">
        <v>1652</v>
      </c>
      <c r="I206" s="220"/>
      <c r="J206" s="221">
        <f>ROUND(I206*H206,2)</f>
        <v>0</v>
      </c>
      <c r="K206" s="222"/>
      <c r="L206" s="41"/>
      <c r="M206" s="223" t="s">
        <v>1</v>
      </c>
      <c r="N206" s="224" t="s">
        <v>39</v>
      </c>
      <c r="O206" s="89"/>
      <c r="P206" s="225">
        <f>O206*H206</f>
        <v>0</v>
      </c>
      <c r="Q206" s="225">
        <v>0</v>
      </c>
      <c r="R206" s="225">
        <f>Q206*H206</f>
        <v>0</v>
      </c>
      <c r="S206" s="225">
        <v>0.1946</v>
      </c>
      <c r="T206" s="226">
        <f>S206*H206</f>
        <v>321.47919999999999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27" t="s">
        <v>113</v>
      </c>
      <c r="AT206" s="227" t="s">
        <v>109</v>
      </c>
      <c r="AU206" s="227" t="s">
        <v>114</v>
      </c>
      <c r="AY206" s="14" t="s">
        <v>107</v>
      </c>
      <c r="BE206" s="228">
        <f>IF(N206="základná",J206,0)</f>
        <v>0</v>
      </c>
      <c r="BF206" s="228">
        <f>IF(N206="znížená",J206,0)</f>
        <v>0</v>
      </c>
      <c r="BG206" s="228">
        <f>IF(N206="zákl. prenesená",J206,0)</f>
        <v>0</v>
      </c>
      <c r="BH206" s="228">
        <f>IF(N206="zníž. prenesená",J206,0)</f>
        <v>0</v>
      </c>
      <c r="BI206" s="228">
        <f>IF(N206="nulová",J206,0)</f>
        <v>0</v>
      </c>
      <c r="BJ206" s="14" t="s">
        <v>114</v>
      </c>
      <c r="BK206" s="228">
        <f>ROUND(I206*H206,2)</f>
        <v>0</v>
      </c>
      <c r="BL206" s="14" t="s">
        <v>113</v>
      </c>
      <c r="BM206" s="227" t="s">
        <v>442</v>
      </c>
    </row>
    <row r="207" s="2" customFormat="1" ht="24.15" customHeight="1">
      <c r="A207" s="35"/>
      <c r="B207" s="36"/>
      <c r="C207" s="215" t="s">
        <v>443</v>
      </c>
      <c r="D207" s="215" t="s">
        <v>109</v>
      </c>
      <c r="E207" s="216" t="s">
        <v>444</v>
      </c>
      <c r="F207" s="217" t="s">
        <v>445</v>
      </c>
      <c r="G207" s="218" t="s">
        <v>112</v>
      </c>
      <c r="H207" s="219">
        <v>1156.4000000000001</v>
      </c>
      <c r="I207" s="220"/>
      <c r="J207" s="221">
        <f>ROUND(I207*H207,2)</f>
        <v>0</v>
      </c>
      <c r="K207" s="222"/>
      <c r="L207" s="41"/>
      <c r="M207" s="223" t="s">
        <v>1</v>
      </c>
      <c r="N207" s="224" t="s">
        <v>39</v>
      </c>
      <c r="O207" s="89"/>
      <c r="P207" s="225">
        <f>O207*H207</f>
        <v>0</v>
      </c>
      <c r="Q207" s="225">
        <v>0</v>
      </c>
      <c r="R207" s="225">
        <f>Q207*H207</f>
        <v>0</v>
      </c>
      <c r="S207" s="225">
        <v>0.126</v>
      </c>
      <c r="T207" s="226">
        <f>S207*H207</f>
        <v>145.7064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27" t="s">
        <v>113</v>
      </c>
      <c r="AT207" s="227" t="s">
        <v>109</v>
      </c>
      <c r="AU207" s="227" t="s">
        <v>114</v>
      </c>
      <c r="AY207" s="14" t="s">
        <v>107</v>
      </c>
      <c r="BE207" s="228">
        <f>IF(N207="základná",J207,0)</f>
        <v>0</v>
      </c>
      <c r="BF207" s="228">
        <f>IF(N207="znížená",J207,0)</f>
        <v>0</v>
      </c>
      <c r="BG207" s="228">
        <f>IF(N207="zákl. prenesená",J207,0)</f>
        <v>0</v>
      </c>
      <c r="BH207" s="228">
        <f>IF(N207="zníž. prenesená",J207,0)</f>
        <v>0</v>
      </c>
      <c r="BI207" s="228">
        <f>IF(N207="nulová",J207,0)</f>
        <v>0</v>
      </c>
      <c r="BJ207" s="14" t="s">
        <v>114</v>
      </c>
      <c r="BK207" s="228">
        <f>ROUND(I207*H207,2)</f>
        <v>0</v>
      </c>
      <c r="BL207" s="14" t="s">
        <v>113</v>
      </c>
      <c r="BM207" s="227" t="s">
        <v>446</v>
      </c>
    </row>
    <row r="208" s="2" customFormat="1" ht="24.15" customHeight="1">
      <c r="A208" s="35"/>
      <c r="B208" s="36"/>
      <c r="C208" s="215" t="s">
        <v>447</v>
      </c>
      <c r="D208" s="215" t="s">
        <v>109</v>
      </c>
      <c r="E208" s="216" t="s">
        <v>448</v>
      </c>
      <c r="F208" s="217" t="s">
        <v>449</v>
      </c>
      <c r="G208" s="218" t="s">
        <v>247</v>
      </c>
      <c r="H208" s="219">
        <v>30</v>
      </c>
      <c r="I208" s="220"/>
      <c r="J208" s="221">
        <f>ROUND(I208*H208,2)</f>
        <v>0</v>
      </c>
      <c r="K208" s="222"/>
      <c r="L208" s="41"/>
      <c r="M208" s="223" t="s">
        <v>1</v>
      </c>
      <c r="N208" s="224" t="s">
        <v>39</v>
      </c>
      <c r="O208" s="89"/>
      <c r="P208" s="225">
        <f>O208*H208</f>
        <v>0</v>
      </c>
      <c r="Q208" s="225">
        <v>0</v>
      </c>
      <c r="R208" s="225">
        <f>Q208*H208</f>
        <v>0</v>
      </c>
      <c r="S208" s="225">
        <v>0.082000000000000003</v>
      </c>
      <c r="T208" s="226">
        <f>S208*H208</f>
        <v>2.46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27" t="s">
        <v>113</v>
      </c>
      <c r="AT208" s="227" t="s">
        <v>109</v>
      </c>
      <c r="AU208" s="227" t="s">
        <v>114</v>
      </c>
      <c r="AY208" s="14" t="s">
        <v>107</v>
      </c>
      <c r="BE208" s="228">
        <f>IF(N208="základná",J208,0)</f>
        <v>0</v>
      </c>
      <c r="BF208" s="228">
        <f>IF(N208="znížená",J208,0)</f>
        <v>0</v>
      </c>
      <c r="BG208" s="228">
        <f>IF(N208="zákl. prenesená",J208,0)</f>
        <v>0</v>
      </c>
      <c r="BH208" s="228">
        <f>IF(N208="zníž. prenesená",J208,0)</f>
        <v>0</v>
      </c>
      <c r="BI208" s="228">
        <f>IF(N208="nulová",J208,0)</f>
        <v>0</v>
      </c>
      <c r="BJ208" s="14" t="s">
        <v>114</v>
      </c>
      <c r="BK208" s="228">
        <f>ROUND(I208*H208,2)</f>
        <v>0</v>
      </c>
      <c r="BL208" s="14" t="s">
        <v>113</v>
      </c>
      <c r="BM208" s="227" t="s">
        <v>450</v>
      </c>
    </row>
    <row r="209" s="2" customFormat="1" ht="24.15" customHeight="1">
      <c r="A209" s="35"/>
      <c r="B209" s="36"/>
      <c r="C209" s="215" t="s">
        <v>451</v>
      </c>
      <c r="D209" s="215" t="s">
        <v>109</v>
      </c>
      <c r="E209" s="216" t="s">
        <v>452</v>
      </c>
      <c r="F209" s="217" t="s">
        <v>453</v>
      </c>
      <c r="G209" s="218" t="s">
        <v>247</v>
      </c>
      <c r="H209" s="219">
        <v>6</v>
      </c>
      <c r="I209" s="220"/>
      <c r="J209" s="221">
        <f>ROUND(I209*H209,2)</f>
        <v>0</v>
      </c>
      <c r="K209" s="222"/>
      <c r="L209" s="41"/>
      <c r="M209" s="223" t="s">
        <v>1</v>
      </c>
      <c r="N209" s="224" t="s">
        <v>39</v>
      </c>
      <c r="O209" s="89"/>
      <c r="P209" s="225">
        <f>O209*H209</f>
        <v>0</v>
      </c>
      <c r="Q209" s="225">
        <v>0</v>
      </c>
      <c r="R209" s="225">
        <f>Q209*H209</f>
        <v>0</v>
      </c>
      <c r="S209" s="225">
        <v>0.0040000000000000001</v>
      </c>
      <c r="T209" s="226">
        <f>S209*H209</f>
        <v>0.024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27" t="s">
        <v>113</v>
      </c>
      <c r="AT209" s="227" t="s">
        <v>109</v>
      </c>
      <c r="AU209" s="227" t="s">
        <v>114</v>
      </c>
      <c r="AY209" s="14" t="s">
        <v>107</v>
      </c>
      <c r="BE209" s="228">
        <f>IF(N209="základná",J209,0)</f>
        <v>0</v>
      </c>
      <c r="BF209" s="228">
        <f>IF(N209="znížená",J209,0)</f>
        <v>0</v>
      </c>
      <c r="BG209" s="228">
        <f>IF(N209="zákl. prenesená",J209,0)</f>
        <v>0</v>
      </c>
      <c r="BH209" s="228">
        <f>IF(N209="zníž. prenesená",J209,0)</f>
        <v>0</v>
      </c>
      <c r="BI209" s="228">
        <f>IF(N209="nulová",J209,0)</f>
        <v>0</v>
      </c>
      <c r="BJ209" s="14" t="s">
        <v>114</v>
      </c>
      <c r="BK209" s="228">
        <f>ROUND(I209*H209,2)</f>
        <v>0</v>
      </c>
      <c r="BL209" s="14" t="s">
        <v>113</v>
      </c>
      <c r="BM209" s="227" t="s">
        <v>454</v>
      </c>
    </row>
    <row r="210" s="2" customFormat="1" ht="24.15" customHeight="1">
      <c r="A210" s="35"/>
      <c r="B210" s="36"/>
      <c r="C210" s="215" t="s">
        <v>455</v>
      </c>
      <c r="D210" s="215" t="s">
        <v>109</v>
      </c>
      <c r="E210" s="216" t="s">
        <v>456</v>
      </c>
      <c r="F210" s="217" t="s">
        <v>457</v>
      </c>
      <c r="G210" s="218" t="s">
        <v>166</v>
      </c>
      <c r="H210" s="219">
        <v>639.18600000000004</v>
      </c>
      <c r="I210" s="220"/>
      <c r="J210" s="221">
        <f>ROUND(I210*H210,2)</f>
        <v>0</v>
      </c>
      <c r="K210" s="222"/>
      <c r="L210" s="41"/>
      <c r="M210" s="223" t="s">
        <v>1</v>
      </c>
      <c r="N210" s="224" t="s">
        <v>39</v>
      </c>
      <c r="O210" s="89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27" t="s">
        <v>113</v>
      </c>
      <c r="AT210" s="227" t="s">
        <v>109</v>
      </c>
      <c r="AU210" s="227" t="s">
        <v>114</v>
      </c>
      <c r="AY210" s="14" t="s">
        <v>107</v>
      </c>
      <c r="BE210" s="228">
        <f>IF(N210="základná",J210,0)</f>
        <v>0</v>
      </c>
      <c r="BF210" s="228">
        <f>IF(N210="znížená",J210,0)</f>
        <v>0</v>
      </c>
      <c r="BG210" s="228">
        <f>IF(N210="zákl. prenesená",J210,0)</f>
        <v>0</v>
      </c>
      <c r="BH210" s="228">
        <f>IF(N210="zníž. prenesená",J210,0)</f>
        <v>0</v>
      </c>
      <c r="BI210" s="228">
        <f>IF(N210="nulová",J210,0)</f>
        <v>0</v>
      </c>
      <c r="BJ210" s="14" t="s">
        <v>114</v>
      </c>
      <c r="BK210" s="228">
        <f>ROUND(I210*H210,2)</f>
        <v>0</v>
      </c>
      <c r="BL210" s="14" t="s">
        <v>113</v>
      </c>
      <c r="BM210" s="227" t="s">
        <v>458</v>
      </c>
    </row>
    <row r="211" s="2" customFormat="1" ht="24.15" customHeight="1">
      <c r="A211" s="35"/>
      <c r="B211" s="36"/>
      <c r="C211" s="215" t="s">
        <v>459</v>
      </c>
      <c r="D211" s="215" t="s">
        <v>109</v>
      </c>
      <c r="E211" s="216" t="s">
        <v>460</v>
      </c>
      <c r="F211" s="217" t="s">
        <v>461</v>
      </c>
      <c r="G211" s="218" t="s">
        <v>166</v>
      </c>
      <c r="H211" s="219">
        <v>5752.674</v>
      </c>
      <c r="I211" s="220"/>
      <c r="J211" s="221">
        <f>ROUND(I211*H211,2)</f>
        <v>0</v>
      </c>
      <c r="K211" s="222"/>
      <c r="L211" s="41"/>
      <c r="M211" s="223" t="s">
        <v>1</v>
      </c>
      <c r="N211" s="224" t="s">
        <v>39</v>
      </c>
      <c r="O211" s="89"/>
      <c r="P211" s="225">
        <f>O211*H211</f>
        <v>0</v>
      </c>
      <c r="Q211" s="225">
        <v>0</v>
      </c>
      <c r="R211" s="225">
        <f>Q211*H211</f>
        <v>0</v>
      </c>
      <c r="S211" s="225">
        <v>0</v>
      </c>
      <c r="T211" s="226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27" t="s">
        <v>113</v>
      </c>
      <c r="AT211" s="227" t="s">
        <v>109</v>
      </c>
      <c r="AU211" s="227" t="s">
        <v>114</v>
      </c>
      <c r="AY211" s="14" t="s">
        <v>107</v>
      </c>
      <c r="BE211" s="228">
        <f>IF(N211="základná",J211,0)</f>
        <v>0</v>
      </c>
      <c r="BF211" s="228">
        <f>IF(N211="znížená",J211,0)</f>
        <v>0</v>
      </c>
      <c r="BG211" s="228">
        <f>IF(N211="zákl. prenesená",J211,0)</f>
        <v>0</v>
      </c>
      <c r="BH211" s="228">
        <f>IF(N211="zníž. prenesená",J211,0)</f>
        <v>0</v>
      </c>
      <c r="BI211" s="228">
        <f>IF(N211="nulová",J211,0)</f>
        <v>0</v>
      </c>
      <c r="BJ211" s="14" t="s">
        <v>114</v>
      </c>
      <c r="BK211" s="228">
        <f>ROUND(I211*H211,2)</f>
        <v>0</v>
      </c>
      <c r="BL211" s="14" t="s">
        <v>113</v>
      </c>
      <c r="BM211" s="227" t="s">
        <v>462</v>
      </c>
    </row>
    <row r="212" s="2" customFormat="1" ht="33" customHeight="1">
      <c r="A212" s="35"/>
      <c r="B212" s="36"/>
      <c r="C212" s="215" t="s">
        <v>463</v>
      </c>
      <c r="D212" s="215" t="s">
        <v>109</v>
      </c>
      <c r="E212" s="216" t="s">
        <v>464</v>
      </c>
      <c r="F212" s="217" t="s">
        <v>465</v>
      </c>
      <c r="G212" s="218" t="s">
        <v>166</v>
      </c>
      <c r="H212" s="219">
        <v>2.238</v>
      </c>
      <c r="I212" s="220"/>
      <c r="J212" s="221">
        <f>ROUND(I212*H212,2)</f>
        <v>0</v>
      </c>
      <c r="K212" s="222"/>
      <c r="L212" s="41"/>
      <c r="M212" s="223" t="s">
        <v>1</v>
      </c>
      <c r="N212" s="224" t="s">
        <v>39</v>
      </c>
      <c r="O212" s="89"/>
      <c r="P212" s="225">
        <f>O212*H212</f>
        <v>0</v>
      </c>
      <c r="Q212" s="225">
        <v>0</v>
      </c>
      <c r="R212" s="225">
        <f>Q212*H212</f>
        <v>0</v>
      </c>
      <c r="S212" s="225">
        <v>0</v>
      </c>
      <c r="T212" s="226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27" t="s">
        <v>113</v>
      </c>
      <c r="AT212" s="227" t="s">
        <v>109</v>
      </c>
      <c r="AU212" s="227" t="s">
        <v>114</v>
      </c>
      <c r="AY212" s="14" t="s">
        <v>107</v>
      </c>
      <c r="BE212" s="228">
        <f>IF(N212="základná",J212,0)</f>
        <v>0</v>
      </c>
      <c r="BF212" s="228">
        <f>IF(N212="znížená",J212,0)</f>
        <v>0</v>
      </c>
      <c r="BG212" s="228">
        <f>IF(N212="zákl. prenesená",J212,0)</f>
        <v>0</v>
      </c>
      <c r="BH212" s="228">
        <f>IF(N212="zníž. prenesená",J212,0)</f>
        <v>0</v>
      </c>
      <c r="BI212" s="228">
        <f>IF(N212="nulová",J212,0)</f>
        <v>0</v>
      </c>
      <c r="BJ212" s="14" t="s">
        <v>114</v>
      </c>
      <c r="BK212" s="228">
        <f>ROUND(I212*H212,2)</f>
        <v>0</v>
      </c>
      <c r="BL212" s="14" t="s">
        <v>113</v>
      </c>
      <c r="BM212" s="227" t="s">
        <v>466</v>
      </c>
    </row>
    <row r="213" s="2" customFormat="1" ht="24.15" customHeight="1">
      <c r="A213" s="35"/>
      <c r="B213" s="36"/>
      <c r="C213" s="215" t="s">
        <v>467</v>
      </c>
      <c r="D213" s="215" t="s">
        <v>109</v>
      </c>
      <c r="E213" s="216" t="s">
        <v>468</v>
      </c>
      <c r="F213" s="217" t="s">
        <v>469</v>
      </c>
      <c r="G213" s="218" t="s">
        <v>166</v>
      </c>
      <c r="H213" s="219">
        <v>13.428000000000001</v>
      </c>
      <c r="I213" s="220"/>
      <c r="J213" s="221">
        <f>ROUND(I213*H213,2)</f>
        <v>0</v>
      </c>
      <c r="K213" s="222"/>
      <c r="L213" s="41"/>
      <c r="M213" s="223" t="s">
        <v>1</v>
      </c>
      <c r="N213" s="224" t="s">
        <v>39</v>
      </c>
      <c r="O213" s="89"/>
      <c r="P213" s="225">
        <f>O213*H213</f>
        <v>0</v>
      </c>
      <c r="Q213" s="225">
        <v>0</v>
      </c>
      <c r="R213" s="225">
        <f>Q213*H213</f>
        <v>0</v>
      </c>
      <c r="S213" s="225">
        <v>0</v>
      </c>
      <c r="T213" s="226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27" t="s">
        <v>113</v>
      </c>
      <c r="AT213" s="227" t="s">
        <v>109</v>
      </c>
      <c r="AU213" s="227" t="s">
        <v>114</v>
      </c>
      <c r="AY213" s="14" t="s">
        <v>107</v>
      </c>
      <c r="BE213" s="228">
        <f>IF(N213="základná",J213,0)</f>
        <v>0</v>
      </c>
      <c r="BF213" s="228">
        <f>IF(N213="znížená",J213,0)</f>
        <v>0</v>
      </c>
      <c r="BG213" s="228">
        <f>IF(N213="zákl. prenesená",J213,0)</f>
        <v>0</v>
      </c>
      <c r="BH213" s="228">
        <f>IF(N213="zníž. prenesená",J213,0)</f>
        <v>0</v>
      </c>
      <c r="BI213" s="228">
        <f>IF(N213="nulová",J213,0)</f>
        <v>0</v>
      </c>
      <c r="BJ213" s="14" t="s">
        <v>114</v>
      </c>
      <c r="BK213" s="228">
        <f>ROUND(I213*H213,2)</f>
        <v>0</v>
      </c>
      <c r="BL213" s="14" t="s">
        <v>113</v>
      </c>
      <c r="BM213" s="227" t="s">
        <v>470</v>
      </c>
    </row>
    <row r="214" s="2" customFormat="1" ht="24.15" customHeight="1">
      <c r="A214" s="35"/>
      <c r="B214" s="36"/>
      <c r="C214" s="215" t="s">
        <v>471</v>
      </c>
      <c r="D214" s="215" t="s">
        <v>109</v>
      </c>
      <c r="E214" s="216" t="s">
        <v>472</v>
      </c>
      <c r="F214" s="217" t="s">
        <v>473</v>
      </c>
      <c r="G214" s="218" t="s">
        <v>166</v>
      </c>
      <c r="H214" s="219">
        <v>639.18600000000004</v>
      </c>
      <c r="I214" s="220"/>
      <c r="J214" s="221">
        <f>ROUND(I214*H214,2)</f>
        <v>0</v>
      </c>
      <c r="K214" s="222"/>
      <c r="L214" s="41"/>
      <c r="M214" s="223" t="s">
        <v>1</v>
      </c>
      <c r="N214" s="224" t="s">
        <v>39</v>
      </c>
      <c r="O214" s="89"/>
      <c r="P214" s="225">
        <f>O214*H214</f>
        <v>0</v>
      </c>
      <c r="Q214" s="225">
        <v>0</v>
      </c>
      <c r="R214" s="225">
        <f>Q214*H214</f>
        <v>0</v>
      </c>
      <c r="S214" s="225">
        <v>0</v>
      </c>
      <c r="T214" s="226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27" t="s">
        <v>113</v>
      </c>
      <c r="AT214" s="227" t="s">
        <v>109</v>
      </c>
      <c r="AU214" s="227" t="s">
        <v>114</v>
      </c>
      <c r="AY214" s="14" t="s">
        <v>107</v>
      </c>
      <c r="BE214" s="228">
        <f>IF(N214="základná",J214,0)</f>
        <v>0</v>
      </c>
      <c r="BF214" s="228">
        <f>IF(N214="znížená",J214,0)</f>
        <v>0</v>
      </c>
      <c r="BG214" s="228">
        <f>IF(N214="zákl. prenesená",J214,0)</f>
        <v>0</v>
      </c>
      <c r="BH214" s="228">
        <f>IF(N214="zníž. prenesená",J214,0)</f>
        <v>0</v>
      </c>
      <c r="BI214" s="228">
        <f>IF(N214="nulová",J214,0)</f>
        <v>0</v>
      </c>
      <c r="BJ214" s="14" t="s">
        <v>114</v>
      </c>
      <c r="BK214" s="228">
        <f>ROUND(I214*H214,2)</f>
        <v>0</v>
      </c>
      <c r="BL214" s="14" t="s">
        <v>113</v>
      </c>
      <c r="BM214" s="227" t="s">
        <v>474</v>
      </c>
    </row>
    <row r="215" s="2" customFormat="1" ht="24.15" customHeight="1">
      <c r="A215" s="35"/>
      <c r="B215" s="36"/>
      <c r="C215" s="215" t="s">
        <v>475</v>
      </c>
      <c r="D215" s="215" t="s">
        <v>109</v>
      </c>
      <c r="E215" s="216" t="s">
        <v>476</v>
      </c>
      <c r="F215" s="217" t="s">
        <v>477</v>
      </c>
      <c r="G215" s="218" t="s">
        <v>166</v>
      </c>
      <c r="H215" s="219">
        <v>2.238</v>
      </c>
      <c r="I215" s="220"/>
      <c r="J215" s="221">
        <f>ROUND(I215*H215,2)</f>
        <v>0</v>
      </c>
      <c r="K215" s="222"/>
      <c r="L215" s="41"/>
      <c r="M215" s="223" t="s">
        <v>1</v>
      </c>
      <c r="N215" s="224" t="s">
        <v>39</v>
      </c>
      <c r="O215" s="89"/>
      <c r="P215" s="225">
        <f>O215*H215</f>
        <v>0</v>
      </c>
      <c r="Q215" s="225">
        <v>0</v>
      </c>
      <c r="R215" s="225">
        <f>Q215*H215</f>
        <v>0</v>
      </c>
      <c r="S215" s="225">
        <v>0</v>
      </c>
      <c r="T215" s="226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27" t="s">
        <v>113</v>
      </c>
      <c r="AT215" s="227" t="s">
        <v>109</v>
      </c>
      <c r="AU215" s="227" t="s">
        <v>114</v>
      </c>
      <c r="AY215" s="14" t="s">
        <v>107</v>
      </c>
      <c r="BE215" s="228">
        <f>IF(N215="základná",J215,0)</f>
        <v>0</v>
      </c>
      <c r="BF215" s="228">
        <f>IF(N215="znížená",J215,0)</f>
        <v>0</v>
      </c>
      <c r="BG215" s="228">
        <f>IF(N215="zákl. prenesená",J215,0)</f>
        <v>0</v>
      </c>
      <c r="BH215" s="228">
        <f>IF(N215="zníž. prenesená",J215,0)</f>
        <v>0</v>
      </c>
      <c r="BI215" s="228">
        <f>IF(N215="nulová",J215,0)</f>
        <v>0</v>
      </c>
      <c r="BJ215" s="14" t="s">
        <v>114</v>
      </c>
      <c r="BK215" s="228">
        <f>ROUND(I215*H215,2)</f>
        <v>0</v>
      </c>
      <c r="BL215" s="14" t="s">
        <v>113</v>
      </c>
      <c r="BM215" s="227" t="s">
        <v>478</v>
      </c>
    </row>
    <row r="216" s="2" customFormat="1" ht="37.8" customHeight="1">
      <c r="A216" s="35"/>
      <c r="B216" s="36"/>
      <c r="C216" s="215" t="s">
        <v>479</v>
      </c>
      <c r="D216" s="215" t="s">
        <v>109</v>
      </c>
      <c r="E216" s="216" t="s">
        <v>480</v>
      </c>
      <c r="F216" s="217" t="s">
        <v>481</v>
      </c>
      <c r="G216" s="218" t="s">
        <v>166</v>
      </c>
      <c r="H216" s="219">
        <v>125</v>
      </c>
      <c r="I216" s="220"/>
      <c r="J216" s="221">
        <f>ROUND(I216*H216,2)</f>
        <v>0</v>
      </c>
      <c r="K216" s="222"/>
      <c r="L216" s="41"/>
      <c r="M216" s="223" t="s">
        <v>1</v>
      </c>
      <c r="N216" s="224" t="s">
        <v>39</v>
      </c>
      <c r="O216" s="89"/>
      <c r="P216" s="225">
        <f>O216*H216</f>
        <v>0</v>
      </c>
      <c r="Q216" s="225">
        <v>0</v>
      </c>
      <c r="R216" s="225">
        <f>Q216*H216</f>
        <v>0</v>
      </c>
      <c r="S216" s="225">
        <v>0</v>
      </c>
      <c r="T216" s="226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27" t="s">
        <v>113</v>
      </c>
      <c r="AT216" s="227" t="s">
        <v>109</v>
      </c>
      <c r="AU216" s="227" t="s">
        <v>114</v>
      </c>
      <c r="AY216" s="14" t="s">
        <v>107</v>
      </c>
      <c r="BE216" s="228">
        <f>IF(N216="základná",J216,0)</f>
        <v>0</v>
      </c>
      <c r="BF216" s="228">
        <f>IF(N216="znížená",J216,0)</f>
        <v>0</v>
      </c>
      <c r="BG216" s="228">
        <f>IF(N216="zákl. prenesená",J216,0)</f>
        <v>0</v>
      </c>
      <c r="BH216" s="228">
        <f>IF(N216="zníž. prenesená",J216,0)</f>
        <v>0</v>
      </c>
      <c r="BI216" s="228">
        <f>IF(N216="nulová",J216,0)</f>
        <v>0</v>
      </c>
      <c r="BJ216" s="14" t="s">
        <v>114</v>
      </c>
      <c r="BK216" s="228">
        <f>ROUND(I216*H216,2)</f>
        <v>0</v>
      </c>
      <c r="BL216" s="14" t="s">
        <v>113</v>
      </c>
      <c r="BM216" s="227" t="s">
        <v>482</v>
      </c>
    </row>
    <row r="217" s="12" customFormat="1" ht="22.8" customHeight="1">
      <c r="A217" s="12"/>
      <c r="B217" s="199"/>
      <c r="C217" s="200"/>
      <c r="D217" s="201" t="s">
        <v>72</v>
      </c>
      <c r="E217" s="213" t="s">
        <v>483</v>
      </c>
      <c r="F217" s="213" t="s">
        <v>484</v>
      </c>
      <c r="G217" s="200"/>
      <c r="H217" s="200"/>
      <c r="I217" s="203"/>
      <c r="J217" s="214">
        <f>BK217</f>
        <v>0</v>
      </c>
      <c r="K217" s="200"/>
      <c r="L217" s="205"/>
      <c r="M217" s="206"/>
      <c r="N217" s="207"/>
      <c r="O217" s="207"/>
      <c r="P217" s="208">
        <f>P218</f>
        <v>0</v>
      </c>
      <c r="Q217" s="207"/>
      <c r="R217" s="208">
        <f>R218</f>
        <v>0</v>
      </c>
      <c r="S217" s="207"/>
      <c r="T217" s="209">
        <f>T218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210" t="s">
        <v>78</v>
      </c>
      <c r="AT217" s="211" t="s">
        <v>72</v>
      </c>
      <c r="AU217" s="211" t="s">
        <v>78</v>
      </c>
      <c r="AY217" s="210" t="s">
        <v>107</v>
      </c>
      <c r="BK217" s="212">
        <f>BK218</f>
        <v>0</v>
      </c>
    </row>
    <row r="218" s="2" customFormat="1" ht="24.15" customHeight="1">
      <c r="A218" s="35"/>
      <c r="B218" s="36"/>
      <c r="C218" s="215" t="s">
        <v>485</v>
      </c>
      <c r="D218" s="215" t="s">
        <v>109</v>
      </c>
      <c r="E218" s="216" t="s">
        <v>486</v>
      </c>
      <c r="F218" s="217" t="s">
        <v>487</v>
      </c>
      <c r="G218" s="218" t="s">
        <v>166</v>
      </c>
      <c r="H218" s="219">
        <v>3206.2020000000002</v>
      </c>
      <c r="I218" s="220"/>
      <c r="J218" s="221">
        <f>ROUND(I218*H218,2)</f>
        <v>0</v>
      </c>
      <c r="K218" s="222"/>
      <c r="L218" s="41"/>
      <c r="M218" s="240" t="s">
        <v>1</v>
      </c>
      <c r="N218" s="241" t="s">
        <v>39</v>
      </c>
      <c r="O218" s="242"/>
      <c r="P218" s="243">
        <f>O218*H218</f>
        <v>0</v>
      </c>
      <c r="Q218" s="243">
        <v>0</v>
      </c>
      <c r="R218" s="243">
        <f>Q218*H218</f>
        <v>0</v>
      </c>
      <c r="S218" s="243">
        <v>0</v>
      </c>
      <c r="T218" s="24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27" t="s">
        <v>113</v>
      </c>
      <c r="AT218" s="227" t="s">
        <v>109</v>
      </c>
      <c r="AU218" s="227" t="s">
        <v>114</v>
      </c>
      <c r="AY218" s="14" t="s">
        <v>107</v>
      </c>
      <c r="BE218" s="228">
        <f>IF(N218="základná",J218,0)</f>
        <v>0</v>
      </c>
      <c r="BF218" s="228">
        <f>IF(N218="znížená",J218,0)</f>
        <v>0</v>
      </c>
      <c r="BG218" s="228">
        <f>IF(N218="zákl. prenesená",J218,0)</f>
        <v>0</v>
      </c>
      <c r="BH218" s="228">
        <f>IF(N218="zníž. prenesená",J218,0)</f>
        <v>0</v>
      </c>
      <c r="BI218" s="228">
        <f>IF(N218="nulová",J218,0)</f>
        <v>0</v>
      </c>
      <c r="BJ218" s="14" t="s">
        <v>114</v>
      </c>
      <c r="BK218" s="228">
        <f>ROUND(I218*H218,2)</f>
        <v>0</v>
      </c>
      <c r="BL218" s="14" t="s">
        <v>113</v>
      </c>
      <c r="BM218" s="227" t="s">
        <v>488</v>
      </c>
    </row>
    <row r="219" s="2" customFormat="1" ht="6.96" customHeight="1">
      <c r="A219" s="35"/>
      <c r="B219" s="64"/>
      <c r="C219" s="65"/>
      <c r="D219" s="65"/>
      <c r="E219" s="65"/>
      <c r="F219" s="65"/>
      <c r="G219" s="65"/>
      <c r="H219" s="65"/>
      <c r="I219" s="65"/>
      <c r="J219" s="65"/>
      <c r="K219" s="65"/>
      <c r="L219" s="41"/>
      <c r="M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</row>
  </sheetData>
  <sheetProtection sheet="1" autoFilter="0" formatColumns="0" formatRows="0" objects="1" scenarios="1" spinCount="100000" saltValue="MMWU1hrTReP4IHVsOPKZjjDtJZJtQNzHkpmzCzsNZL5zaLD7svxP1W5tqtwGYBht0g6bXNxqxjbPoPK2riF/Wg==" hashValue="HnvZuYGOOQ1zQNHguSSqo0NGQYb+nWX/TuIViT0TFWR150ze1V9yzUMqtRgzD6D1hsIUJHjz8KN4uZzQd0r8PQ==" algorithmName="SHA-512" password="CC35"/>
  <autoFilter ref="C118:K218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BAB361F54758E41B275B6A2E7CE82BC" ma:contentTypeVersion="11" ma:contentTypeDescription="Umožňuje vytvoriť nový dokument." ma:contentTypeScope="" ma:versionID="fb0b6bde49d0c9f5adf0272a91acd868">
  <xsd:schema xmlns:xsd="http://www.w3.org/2001/XMLSchema" xmlns:xs="http://www.w3.org/2001/XMLSchema" xmlns:p="http://schemas.microsoft.com/office/2006/metadata/properties" xmlns:ns2="90965662-bcc9-44fc-a593-ef8342509782" xmlns:ns3="f81bd717-ddb8-4a71-8143-2eb8e8ca1b24" targetNamespace="http://schemas.microsoft.com/office/2006/metadata/properties" ma:root="true" ma:fieldsID="acc2bd277eb47d20dbd26d00d323a3d8" ns2:_="" ns3:_="">
    <xsd:import namespace="90965662-bcc9-44fc-a593-ef8342509782"/>
    <xsd:import namespace="f81bd717-ddb8-4a71-8143-2eb8e8ca1b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965662-bcc9-44fc-a593-ef83425097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Značky obrázka" ma:readOnly="false" ma:fieldId="{5cf76f15-5ced-4ddc-b409-7134ff3c332f}" ma:taxonomyMulti="true" ma:sspId="df4ac391-d893-4623-8a5a-1f870e371a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1bd717-ddb8-4a71-8143-2eb8e8ca1b2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de1fb17-55b2-486e-884c-8c7277241cc9}" ma:internalName="TaxCatchAll" ma:showField="CatchAllData" ma:web="f81bd717-ddb8-4a71-8143-2eb8e8ca1b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965662-bcc9-44fc-a593-ef8342509782">
      <Terms xmlns="http://schemas.microsoft.com/office/infopath/2007/PartnerControls"/>
    </lcf76f155ced4ddcb4097134ff3c332f>
    <TaxCatchAll xmlns="f81bd717-ddb8-4a71-8143-2eb8e8ca1b24" xsi:nil="true"/>
  </documentManagement>
</p:properties>
</file>

<file path=customXml/itemProps1.xml><?xml version="1.0" encoding="utf-8"?>
<ds:datastoreItem xmlns:ds="http://schemas.openxmlformats.org/officeDocument/2006/customXml" ds:itemID="{1904F500-B8CD-4331-9A9C-3F434B590861}"/>
</file>

<file path=customXml/itemProps2.xml><?xml version="1.0" encoding="utf-8"?>
<ds:datastoreItem xmlns:ds="http://schemas.openxmlformats.org/officeDocument/2006/customXml" ds:itemID="{0CB31F4D-B32B-43AB-B7E3-253F4208382A}"/>
</file>

<file path=customXml/itemProps3.xml><?xml version="1.0" encoding="utf-8"?>
<ds:datastoreItem xmlns:ds="http://schemas.openxmlformats.org/officeDocument/2006/customXml" ds:itemID="{1BBFA4C9-B2A7-4E44-B7CD-195304ADCFF5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Beličková</dc:creator>
  <cp:lastModifiedBy>Zuzana Beličková</cp:lastModifiedBy>
  <dcterms:created xsi:type="dcterms:W3CDTF">2026-07-27T11:28:53Z</dcterms:created>
  <dcterms:modified xsi:type="dcterms:W3CDTF">2026-07-27T11:28:54Z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0x0101004BAB361F54758E41B275B6A2E7CE82BC</vt:lpwstr>
  </property>
</Properties>
</file>